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тчеты\программа энергосбережения 2021\2021\"/>
    </mc:Choice>
  </mc:AlternateContent>
  <bookViews>
    <workbookView xWindow="14505" yWindow="45" windowWidth="14310" windowHeight="12195" activeTab="2"/>
  </bookViews>
  <sheets>
    <sheet name="Финансирование и Экономия" sheetId="20" r:id="rId1"/>
    <sheet name="Экономия и Целевые П. Программы" sheetId="21" r:id="rId2"/>
    <sheet name="Индикаторы потребления" sheetId="19" r:id="rId3"/>
    <sheet name="Целевые показатели МО по 1225" sheetId="23" r:id="rId4"/>
  </sheets>
  <definedNames>
    <definedName name="_xlnm.Print_Titles" localSheetId="2">'Индикаторы потребления'!$7:$8</definedName>
    <definedName name="_xlnm.Print_Titles" localSheetId="3">'Целевые показатели МО по 1225'!$8:$9</definedName>
  </definedNames>
  <calcPr calcId="152511"/>
</workbook>
</file>

<file path=xl/calcChain.xml><?xml version="1.0" encoding="utf-8"?>
<calcChain xmlns="http://schemas.openxmlformats.org/spreadsheetml/2006/main">
  <c r="G21" i="19" l="1"/>
  <c r="F65" i="19" l="1"/>
  <c r="F72" i="19"/>
  <c r="F71" i="19"/>
  <c r="F70" i="19"/>
  <c r="H13" i="20" l="1"/>
  <c r="H46" i="19" l="1"/>
  <c r="H60" i="19"/>
  <c r="G46" i="19"/>
  <c r="H21" i="19"/>
  <c r="Q21" i="20" l="1"/>
  <c r="P21" i="20"/>
  <c r="O21" i="20"/>
  <c r="G37" i="23" l="1"/>
  <c r="G41" i="23" l="1"/>
  <c r="E13" i="19"/>
  <c r="F13" i="19" s="1"/>
  <c r="G60" i="19" l="1"/>
  <c r="E59" i="19"/>
  <c r="E23" i="19" l="1"/>
  <c r="F23" i="19" s="1"/>
  <c r="H19" i="23" l="1"/>
  <c r="H43" i="23"/>
  <c r="H42" i="23"/>
  <c r="H41" i="23"/>
  <c r="H40" i="23"/>
  <c r="H39" i="23"/>
  <c r="H38" i="23"/>
  <c r="H37" i="23"/>
  <c r="H36" i="23"/>
  <c r="H33" i="23"/>
  <c r="H30" i="23"/>
  <c r="H29" i="23"/>
  <c r="H28" i="23"/>
  <c r="H27" i="23"/>
  <c r="H22" i="23"/>
  <c r="H21" i="23"/>
  <c r="H20" i="23"/>
  <c r="D67" i="19"/>
  <c r="D65" i="19"/>
  <c r="E65" i="19" s="1"/>
  <c r="D60" i="19"/>
  <c r="D46" i="19"/>
  <c r="D21" i="19"/>
  <c r="E61" i="19" l="1"/>
  <c r="E66" i="19"/>
  <c r="Q17" i="20" l="1"/>
  <c r="Q13" i="20"/>
  <c r="D21" i="20" l="1"/>
  <c r="H27" i="20"/>
  <c r="H26" i="20"/>
  <c r="H25" i="20"/>
  <c r="H24" i="20"/>
  <c r="H23" i="20"/>
  <c r="H21" i="20" l="1"/>
  <c r="F66" i="19" l="1"/>
  <c r="F61" i="19"/>
  <c r="E64" i="19"/>
  <c r="E60" i="19"/>
  <c r="E30" i="19" l="1"/>
  <c r="F30" i="19" s="1"/>
  <c r="E27" i="19"/>
  <c r="F27" i="19" s="1"/>
  <c r="E25" i="19"/>
  <c r="F25" i="19" s="1"/>
  <c r="E68" i="19" l="1"/>
  <c r="F68" i="19" s="1"/>
  <c r="E43" i="19"/>
  <c r="F43" i="19" s="1"/>
  <c r="E42" i="19"/>
  <c r="F42" i="19" s="1"/>
  <c r="E41" i="19"/>
  <c r="F41" i="19" s="1"/>
  <c r="E40" i="19"/>
  <c r="F40" i="19" s="1"/>
  <c r="C27" i="20" l="1"/>
  <c r="C26" i="20"/>
  <c r="C25" i="20"/>
  <c r="C24" i="20"/>
  <c r="C23" i="20"/>
  <c r="C20" i="20"/>
  <c r="C19" i="20"/>
  <c r="C16" i="20"/>
  <c r="C15" i="20"/>
  <c r="C21" i="20" l="1"/>
  <c r="E32" i="19" l="1"/>
  <c r="E29" i="19"/>
  <c r="F64" i="19" l="1"/>
  <c r="F11" i="19" l="1"/>
  <c r="F16" i="19" s="1"/>
  <c r="E63" i="19" l="1"/>
  <c r="F63" i="19" s="1"/>
  <c r="E18" i="19"/>
  <c r="E10" i="19"/>
  <c r="F10" i="19" s="1"/>
  <c r="E67" i="19"/>
  <c r="F67" i="19" s="1"/>
  <c r="E69" i="19" l="1"/>
  <c r="F15" i="19"/>
  <c r="F12" i="23" s="1"/>
  <c r="E46" i="19"/>
  <c r="F46" i="19"/>
  <c r="F41" i="23"/>
  <c r="F18" i="19"/>
  <c r="E15" i="19"/>
  <c r="E12" i="23" s="1"/>
  <c r="G40" i="23"/>
  <c r="E41" i="23"/>
  <c r="F39" i="23"/>
  <c r="F43" i="23"/>
  <c r="G43" i="23"/>
  <c r="E43" i="23"/>
  <c r="F42" i="23"/>
  <c r="G42" i="23"/>
  <c r="E42" i="23"/>
  <c r="G39" i="23"/>
  <c r="F38" i="23"/>
  <c r="G38" i="23"/>
  <c r="F37" i="23"/>
  <c r="G36" i="23"/>
  <c r="E36" i="23"/>
  <c r="G33" i="23"/>
  <c r="E33" i="23"/>
  <c r="F30" i="23"/>
  <c r="G30" i="23"/>
  <c r="E30" i="23"/>
  <c r="G29" i="23"/>
  <c r="E29" i="23"/>
  <c r="F28" i="23"/>
  <c r="G28" i="23"/>
  <c r="E28" i="23"/>
  <c r="F27" i="23"/>
  <c r="G27" i="23"/>
  <c r="E27" i="23"/>
  <c r="F22" i="23"/>
  <c r="G22" i="23"/>
  <c r="E22" i="23"/>
  <c r="F21" i="23"/>
  <c r="G21" i="23"/>
  <c r="E21" i="23"/>
  <c r="F20" i="23"/>
  <c r="G20" i="23"/>
  <c r="E20" i="23"/>
  <c r="F19" i="23"/>
  <c r="G19" i="23"/>
  <c r="E19" i="23"/>
  <c r="G15" i="23"/>
  <c r="H15" i="23"/>
  <c r="E15" i="23"/>
  <c r="G14" i="23"/>
  <c r="H14" i="23"/>
  <c r="F13" i="23"/>
  <c r="G13" i="23"/>
  <c r="H13" i="23"/>
  <c r="G12" i="23"/>
  <c r="H12" i="23"/>
  <c r="E12" i="19" l="1"/>
  <c r="F69" i="19"/>
  <c r="F40" i="23"/>
  <c r="F29" i="23"/>
  <c r="F33" i="23"/>
  <c r="F21" i="19"/>
  <c r="F15" i="23"/>
  <c r="E40" i="23"/>
  <c r="F14" i="21"/>
  <c r="E14" i="21"/>
  <c r="F10" i="21"/>
  <c r="G10" i="21"/>
  <c r="E10" i="21"/>
  <c r="E17" i="19" l="1"/>
  <c r="E14" i="23" s="1"/>
  <c r="F12" i="19"/>
  <c r="F17" i="19" s="1"/>
  <c r="F14" i="23"/>
  <c r="P17" i="20"/>
  <c r="O17" i="20"/>
  <c r="P13" i="20"/>
  <c r="O13" i="20"/>
  <c r="R21" i="20" l="1"/>
  <c r="R17" i="20"/>
  <c r="R13" i="20"/>
  <c r="R12" i="20" l="1"/>
  <c r="L21" i="20"/>
  <c r="K21" i="20"/>
  <c r="J21" i="20"/>
  <c r="I21" i="20"/>
  <c r="G21" i="20"/>
  <c r="F21" i="20"/>
  <c r="E21" i="20"/>
  <c r="L17" i="20"/>
  <c r="K17" i="20"/>
  <c r="J17" i="20"/>
  <c r="I17" i="20"/>
  <c r="H17" i="20"/>
  <c r="G17" i="20"/>
  <c r="F17" i="20"/>
  <c r="E17" i="20"/>
  <c r="D17" i="20"/>
  <c r="C17" i="20"/>
  <c r="O12" i="20"/>
  <c r="L13" i="20"/>
  <c r="K13" i="20"/>
  <c r="J13" i="20"/>
  <c r="I13" i="20"/>
  <c r="G13" i="20"/>
  <c r="F13" i="20"/>
  <c r="E13" i="20"/>
  <c r="D13" i="20"/>
  <c r="C13" i="20"/>
  <c r="I12" i="20" l="1"/>
  <c r="E12" i="20"/>
  <c r="D12" i="20"/>
  <c r="H12" i="20"/>
  <c r="L12" i="20"/>
  <c r="C12" i="20"/>
  <c r="G12" i="20"/>
  <c r="K12" i="20"/>
  <c r="Q12" i="20"/>
  <c r="F12" i="20"/>
  <c r="J12" i="20"/>
  <c r="P12" i="20"/>
  <c r="E26" i="21" l="1"/>
  <c r="F26" i="21"/>
  <c r="G26" i="21"/>
  <c r="A13" i="23"/>
  <c r="A14" i="23" s="1"/>
  <c r="A15" i="23" s="1"/>
  <c r="A16" i="23" s="1"/>
  <c r="A17" i="23" s="1"/>
  <c r="A19" i="23" s="1"/>
  <c r="A20" i="23" s="1"/>
  <c r="A21" i="23" s="1"/>
  <c r="A22" i="23" s="1"/>
  <c r="A23" i="23" s="1"/>
  <c r="A24" i="23" s="1"/>
  <c r="A25" i="23" s="1"/>
  <c r="A27" i="23" s="1"/>
  <c r="A28" i="23" s="1"/>
  <c r="A29" i="23" s="1"/>
  <c r="A30" i="23" s="1"/>
  <c r="A31" i="23" s="1"/>
  <c r="A32" i="23" s="1"/>
  <c r="A33" i="23" s="1"/>
  <c r="A35" i="23" s="1"/>
  <c r="A36" i="23" s="1"/>
  <c r="A37" i="23" s="1"/>
  <c r="A38" i="23" l="1"/>
  <c r="A39" i="23" s="1"/>
  <c r="A40" i="23" s="1"/>
  <c r="A41" i="23" s="1"/>
  <c r="A42" i="23" s="1"/>
  <c r="A43" i="23" s="1"/>
  <c r="A45" i="23" s="1"/>
  <c r="A46" i="23" s="1"/>
  <c r="A47" i="23" s="1"/>
  <c r="A48" i="23" s="1"/>
  <c r="A49" i="23" s="1"/>
  <c r="A50" i="23" s="1"/>
  <c r="A11" i="19" l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3" i="19" s="1"/>
  <c r="A24" i="19" s="1"/>
  <c r="A25" i="19" s="1"/>
  <c r="A26" i="19" s="1"/>
  <c r="A27" i="19" s="1"/>
  <c r="A28" i="19" s="1"/>
  <c r="A37" i="19" s="1"/>
  <c r="A38" i="19" l="1"/>
  <c r="A40" i="19" s="1"/>
  <c r="A41" i="19" s="1"/>
  <c r="A42" i="19" s="1"/>
  <c r="A43" i="19" s="1"/>
  <c r="A44" i="19" s="1"/>
  <c r="A45" i="19" s="1"/>
  <c r="A46" i="19" s="1"/>
  <c r="A47" i="19" s="1"/>
  <c r="A48" i="19" s="1"/>
  <c r="A49" i="19" s="1"/>
  <c r="A50" i="19" s="1"/>
  <c r="A51" i="19" s="1"/>
  <c r="A52" i="19" s="1"/>
  <c r="A53" i="19" s="1"/>
  <c r="A54" i="19" s="1"/>
  <c r="A55" i="19" s="1"/>
  <c r="A57" i="19" s="1"/>
  <c r="A58" i="19" s="1"/>
  <c r="A59" i="19" s="1"/>
  <c r="A60" i="19" s="1"/>
  <c r="A61" i="19" s="1"/>
  <c r="A62" i="19" s="1"/>
  <c r="A63" i="19" s="1"/>
  <c r="A64" i="19" s="1"/>
  <c r="A65" i="19" s="1"/>
  <c r="A66" i="19" s="1"/>
  <c r="A67" i="19" s="1"/>
  <c r="A68" i="19" s="1"/>
  <c r="A69" i="19" s="1"/>
  <c r="A70" i="19" s="1"/>
  <c r="A71" i="19" s="1"/>
  <c r="A72" i="19" s="1"/>
  <c r="A73" i="19" s="1"/>
  <c r="A74" i="19" l="1"/>
  <c r="A75" i="19" l="1"/>
  <c r="A76" i="19" s="1"/>
  <c r="A77" i="19" s="1"/>
  <c r="A78" i="19" s="1"/>
  <c r="A79" i="19" s="1"/>
  <c r="A80" i="19" s="1"/>
  <c r="A81" i="19" s="1"/>
  <c r="A82" i="19" s="1"/>
  <c r="A83" i="19" s="1"/>
  <c r="A84" i="19" s="1"/>
  <c r="E37" i="23" l="1"/>
  <c r="F59" i="19"/>
  <c r="E39" i="23"/>
  <c r="F60" i="19" l="1"/>
  <c r="F36" i="23" s="1"/>
  <c r="E11" i="19"/>
  <c r="E16" i="19" s="1"/>
  <c r="E13" i="23" l="1"/>
  <c r="E21" i="19"/>
</calcChain>
</file>

<file path=xl/sharedStrings.xml><?xml version="1.0" encoding="utf-8"?>
<sst xmlns="http://schemas.openxmlformats.org/spreadsheetml/2006/main" count="418" uniqueCount="264">
  <si>
    <t>№ п/п</t>
  </si>
  <si>
    <t>ед.</t>
  </si>
  <si>
    <t>ед. изм.</t>
  </si>
  <si>
    <t>кВтч</t>
  </si>
  <si>
    <t>Общая площадь органов местного самоуправления и муниципальных учреждений</t>
  </si>
  <si>
    <t>кв.м.</t>
  </si>
  <si>
    <t>Гкал</t>
  </si>
  <si>
    <t xml:space="preserve">Расход холодной воды  на снабжение органов местного самоуправления и муниципальных учреждений </t>
  </si>
  <si>
    <t>чел.</t>
  </si>
  <si>
    <t xml:space="preserve">Расход горячей воды  на снабжение органов местного самоуправления и муниципальных учреждений </t>
  </si>
  <si>
    <t xml:space="preserve">Расход природного газа  на снабжение органов местного самоуправления и муниципальных учреждений </t>
  </si>
  <si>
    <t>Экономия энергетических ресурсов
 и воды в стоимостном выражении, достижение которой планируется в результате реализации энергосервисных договоров (контрактов), заключенных органами местного самоуправления и муниципальными учреждениями</t>
  </si>
  <si>
    <t xml:space="preserve">Расход электрической энергии на снабжение органов местного самоуправления и муниципальных учреждений </t>
  </si>
  <si>
    <t xml:space="preserve">Расход тепловой энергии на снабжение органов местного самоуправления и муниципальных учреждений </t>
  </si>
  <si>
    <t>Количество энергосервисных договоров (контрактов), заключенных органами местного самоуправления и муниципальными учреждениями</t>
  </si>
  <si>
    <t>тыс.кВтч</t>
  </si>
  <si>
    <t>Объем производства энергетических ресурсов с использованием возобновляемых источников энергии и/или вторичных энергетических ресурсов</t>
  </si>
  <si>
    <t>т.у.т.</t>
  </si>
  <si>
    <t>куб.м.</t>
  </si>
  <si>
    <t>тыс.куб.м.</t>
  </si>
  <si>
    <t>Суммарный расход энергетических ресурсов в многоквартирных домах</t>
  </si>
  <si>
    <t>Объем потерь воды при ее передаче</t>
  </si>
  <si>
    <t xml:space="preserve">Количество высокоэкономичных по использованию моторного топлива и электрической энергии (в том числе относящихся к объектам с высоким классом энергетической эффективности) транспортных средств, относящихся к общественному транспорту, регулирование тарифов на услуги по перевозке на котором осуществляется муниципальным образованием </t>
  </si>
  <si>
    <t>Объем потребления электрической энергии в муниципальном образовании</t>
  </si>
  <si>
    <t xml:space="preserve">Объем потребления тепловой энергии в муниципальном образовании </t>
  </si>
  <si>
    <t>Объем потребления холодной воды в муниципальном образовании</t>
  </si>
  <si>
    <t>Объем потребления горячей воды в муниципальном образовании</t>
  </si>
  <si>
    <t>Объем потребления природного газа в муниципальном образовании</t>
  </si>
  <si>
    <t xml:space="preserve">Общий объем энергетических ресурсов, производимых на территории муниципального образования </t>
  </si>
  <si>
    <t>Объем тепловой энергии, потребляемой (используемой) в многоквартирных домах на территории муниципального образования</t>
  </si>
  <si>
    <t>Объем холодной воды, потребляемой (используемой) в многоквартирных домах на территории муниципального образования</t>
  </si>
  <si>
    <t>Объем горячей воды, потребляемой (используемой) в многоквартирных домах на территории муниципального образования</t>
  </si>
  <si>
    <t>Объем электрической энергии, потребляемой (используемой) в многоквартирных домах на территории муниципального образования</t>
  </si>
  <si>
    <t xml:space="preserve">Объем природного газа в многоквартирных домах с индивидуальными системами газового отопления </t>
  </si>
  <si>
    <t>Объем природного газа в многоквартирных домах с иными системами теплоснабжения</t>
  </si>
  <si>
    <t>Объем потерь тепловой энергии при ее передаче</t>
  </si>
  <si>
    <t>Общая площадь многоквартирных домов</t>
  </si>
  <si>
    <t>Количество транспортных средств, относящихся к общественному транспорту, регулирование тарифов на услуги по перевозке на котором осуществляется муниципальным образованием, в отношении которых проведены мероприятия по энергосбережению и повышению энергетической эффективности, в том числе по замещению бензина и дизельного топлива, используемых транспортными средствами в качестве моторного топлива, природным газом, газовыми смесями, сжиженным углеводородным газом, используемыми в качестве моторного топлива и электрической энергией</t>
  </si>
  <si>
    <t xml:space="preserve">Количество транспортных средств, использующих природный газ, газовые смеси, сжиженный углеводородный газ в качестве моторного топлива, регулирование тарифов на услуги по перевозке на которых осуществляется муниципальным образованием </t>
  </si>
  <si>
    <t xml:space="preserve">Количество транспортных средств с автономным источником электрического питания, относящихся  к общественному транспорту, регулирование тарифов на услуги по перевозке на которых осуществляется муниципальным образованием
 </t>
  </si>
  <si>
    <t xml:space="preserve">Количество транспорных средств, используемых органами местного самоуправления, муниципальными учреждениями, муниципальными унитарными предприятиями, в отношении которых проведены мероприятия по энергосбережению и повышению энергетической эффективности, в том числе по замещению бензина и дизельного топлива, используемых транспортными средствами в качестве моторного топлива, природным газом, газовыми смесями и сжиженным углеводородным газом, используемыми в качестве моторного топлива </t>
  </si>
  <si>
    <t>Количество транспортных средств с автономным источником электрического питания, используемых органами местного самоуправления, муниципальными учреждениями и муниципальными унитарными предприятиями</t>
  </si>
  <si>
    <t>Общие индикаторы</t>
  </si>
  <si>
    <t>Наименование показателя</t>
  </si>
  <si>
    <t>Индикаторы потребления в муниципальной сфере</t>
  </si>
  <si>
    <t>Количество жителей, проживающих в многоквартирных домах, расположенных на территории муниципального образования, всего</t>
  </si>
  <si>
    <t>Площадь МКД, оборудованная центральным отоплением</t>
  </si>
  <si>
    <t>Площадь МКД, оборудованная холодным водоснабжением</t>
  </si>
  <si>
    <t>Площадь МКД, оборудованная горячим водоснабжением</t>
  </si>
  <si>
    <t>Площадь МКД,  с индивидуальными системами газового отопления</t>
  </si>
  <si>
    <t>Количество жителей, проживающих в многоквартирных домах, расположенных на территории муниципального образования, оборудованных системами холодного водоснабжения</t>
  </si>
  <si>
    <t>Количество жителей, проживающих в многоквартирных домах, расположенных на территории муниципального образования, оборудованных системами горячего водоснабжения</t>
  </si>
  <si>
    <t>Количество жителей, проживающих в многоквартирных домах, расположенных на территории муниципального образования, оборудованных системами газоснабжения с иными системами отопления</t>
  </si>
  <si>
    <t>Индикаторы потребления в системах коммунальной инфраструктуры</t>
  </si>
  <si>
    <t>Индикаторы в транспортном комплексе</t>
  </si>
  <si>
    <t xml:space="preserve">- традиционные АЗС (бензин/ДТ); </t>
  </si>
  <si>
    <t>- АГЗС ( пропан-бутан);</t>
  </si>
  <si>
    <t>- АГНКС (метан)</t>
  </si>
  <si>
    <t xml:space="preserve">Количество АЗС общего пользования разных типов, всего: </t>
  </si>
  <si>
    <t>в т.ч. по видам реализуемого топлива:</t>
  </si>
  <si>
    <t>Общий объем воды, передаваемый по системам водоснабжения</t>
  </si>
  <si>
    <t>Общий объем тепловой энергии, передаваемый по системам теплоснабжения</t>
  </si>
  <si>
    <t>Общий объем теплоносителя, передаваемый по системам теплоснабжения</t>
  </si>
  <si>
    <t>Объем электрической энергии, потребляемой в системах уличного освещения на территории муниципального образования</t>
  </si>
  <si>
    <t>Освещаемая площадь на территории муниципального образования  с уровнем освещенности, соответствующим установленным нормативам</t>
  </si>
  <si>
    <t>кв.м</t>
  </si>
  <si>
    <t>Разбивка по периодам</t>
  </si>
  <si>
    <t>Численность сотрудников органов местного самоуправления и муниципальных учреждений, оборудованных системой снабжения холодной водой</t>
  </si>
  <si>
    <t>Площадь органов местного самоуправления и муниципальных учреждений, оборудованная централизованным теплоснабжением</t>
  </si>
  <si>
    <t>Численность контингента муниципальных учреждений, оборудованных централизованной системой снабжения холодной водой</t>
  </si>
  <si>
    <t>Численность сотрудников органов местного самоуправления и муниципальных учреждений, оборудованных централизовнной системой снабжения горячей водой</t>
  </si>
  <si>
    <t>Численность контингента муниципальных учреждений, оборудованных централизовнной системой снабжения горячей водой</t>
  </si>
  <si>
    <t>Численность сотрудников органов местного самоуправления и муниципальных учреждений, оборудованных централизованной системой снабжения природным газом</t>
  </si>
  <si>
    <t>Численность контингента муниципальных учреждений, оборудованных централизованной системой снабжения природным газом</t>
  </si>
  <si>
    <t>тыс. руб.</t>
  </si>
  <si>
    <t>Расход натурального топлива на выработку тепловой энергии на тепловых электростанциях (указать вид используемого топлива)</t>
  </si>
  <si>
    <t>т у.т.</t>
  </si>
  <si>
    <t>Расход условного топлива на выработку тепловой энергии на тепловых электростанциях</t>
  </si>
  <si>
    <t>тонн, куб. м, др. - выбрать</t>
  </si>
  <si>
    <t xml:space="preserve">Расход условного топлива на выработку тепловой энергии на на коммунальных котельных </t>
  </si>
  <si>
    <t>Расход электрической энергии, используемой при передаче тепловой энергии в системах теплоснабжения</t>
  </si>
  <si>
    <t xml:space="preserve">Расход электрической энергии, используемой для передачи (транспортировки) воды в системах водоснабжения </t>
  </si>
  <si>
    <t>Расход электрической энергии, используемой в системах водоотведения</t>
  </si>
  <si>
    <t>Муниципальное образование, сфера реализации и наименование мероприятия в области энергосбережения и повышения энергетической эффективности</t>
  </si>
  <si>
    <t>Фактически исполненные и освоенные объемы и источники финансирования</t>
  </si>
  <si>
    <t>Экономия энергоресурсов</t>
  </si>
  <si>
    <t>Всего</t>
  </si>
  <si>
    <t>ОБ</t>
  </si>
  <si>
    <t>МБ</t>
  </si>
  <si>
    <t>ВБ</t>
  </si>
  <si>
    <t>величина</t>
  </si>
  <si>
    <t>план</t>
  </si>
  <si>
    <t>факт</t>
  </si>
  <si>
    <t>Мероприятия в муниципальном секторе, всего</t>
  </si>
  <si>
    <t>в т.ч.:</t>
  </si>
  <si>
    <t>1.1.</t>
  </si>
  <si>
    <t>Мероприятия в жилищном секторе, всего</t>
  </si>
  <si>
    <t>2.1.</t>
  </si>
  <si>
    <t>Мероприятия в системах коммунальной инфраструктуры</t>
  </si>
  <si>
    <t>3.1.</t>
  </si>
  <si>
    <t>ИТОГО по программе (подпрограмме)</t>
  </si>
  <si>
    <t>Общий объем водоотведения</t>
  </si>
  <si>
    <t>Общий объем выработки тепловой энергии на тепловых электростанциях</t>
  </si>
  <si>
    <t>Общий объем выработки тепловой энергии на коммунальных котельных</t>
  </si>
  <si>
    <t>Объем потребления электрической энергии, расчеты за которую осуществляются с использованием приборов учета</t>
  </si>
  <si>
    <t xml:space="preserve">Объем потребления тепловой энергии, расчеты за которую осуществляются с использованием приборов учета </t>
  </si>
  <si>
    <t xml:space="preserve">Объем потребления холодной воды, расчеты за которую осуществляются с использованием приборов учета </t>
  </si>
  <si>
    <t>Объем потребления горячей воды, расчеты за которую осуществляются с использованием приборов учета</t>
  </si>
  <si>
    <t xml:space="preserve">Объем потребления природного газа, расчеты за который осуществляются с использованием приборов учета </t>
  </si>
  <si>
    <t>Объем бюжетных ассигнований, предусмотренный в местном бюджете на реализацию муниципальной программы в области энергосбережения и повышения энергетической эффективности в отчетном году</t>
  </si>
  <si>
    <t>вид ресурса</t>
  </si>
  <si>
    <t>тонн</t>
  </si>
  <si>
    <t>после реализации мероприятия</t>
  </si>
  <si>
    <t>факт на начало действия программы</t>
  </si>
  <si>
    <t>Связь с целевыми показателями энергосбережения и повышения энергоэффективности</t>
  </si>
  <si>
    <t>значение целевого показателя</t>
  </si>
  <si>
    <t>кВтч/кв.м</t>
  </si>
  <si>
    <t>уд.расход ЭЭ в МУ</t>
  </si>
  <si>
    <t>уд.расход ТЭ в МУ</t>
  </si>
  <si>
    <t>Гкал/кв.м</t>
  </si>
  <si>
    <t>суммарный расход энергоресурсов в МУ</t>
  </si>
  <si>
    <t>т у.т./ кв.м</t>
  </si>
  <si>
    <t>суммарный расход энергоресурсов в МКД</t>
  </si>
  <si>
    <t>уд.расход ТЭ в МКД</t>
  </si>
  <si>
    <t>уд.расход ЭЭ в МКД</t>
  </si>
  <si>
    <t>уд.расход ЭЭ на передачу ТЭ в системах ТС</t>
  </si>
  <si>
    <t>кВтч/куб.м</t>
  </si>
  <si>
    <t>%</t>
  </si>
  <si>
    <t>доля потерь воды при передаче</t>
  </si>
  <si>
    <t>1.2.</t>
  </si>
  <si>
    <t>(сведения предоставляются нарастающим итогом с начала года)</t>
  </si>
  <si>
    <t>Форма № 2</t>
  </si>
  <si>
    <t>Форма № 1</t>
  </si>
  <si>
    <t xml:space="preserve"> (сведения предоставляются нарастающим итогом с начала года)</t>
  </si>
  <si>
    <t>Форма № 3</t>
  </si>
  <si>
    <t>Сведения об индикаторах энергопотребления в муниципальном образовании:</t>
  </si>
  <si>
    <t>Индикаторы потребления в жилом фонде на территории муниципального образования</t>
  </si>
  <si>
    <t>СВЕДЕНИЯ</t>
  </si>
  <si>
    <t>Наименование целевого показателя в области энергосбережения и повышения энергетической эффективности</t>
  </si>
  <si>
    <t>доля объема электрической энергии, расчеты за которую осуществляются с использованием приборов учета, в общем объеме электрической энергии, потребляемой (используемой) на территории муниципального образования;</t>
  </si>
  <si>
    <t>доля объема тепловой энергии, расчеты за которую осуществляются с использованием приборов учета, в общем объеме тепловой энергии, потребляемой (используемой) на территории муниципального образования;</t>
  </si>
  <si>
    <t>доля объема холодной воды, расчеты за которую осуществляются с использованием приборов учета, в общем объеме воды, потребляемой (используемой) на территории муниципального образования;</t>
  </si>
  <si>
    <t>доля объема горячей воды, расчеты за которую осуществляются с использованием приборов учета, в общем объеме воды, потребляемой (используемой) на территории муниципального образования;</t>
  </si>
  <si>
    <t>доля объема природного газа, расчеты за который осуществляются с использованием приборов учета, в общем объеме природного газа, потребляемого (используемого) на территории муниципального образования;</t>
  </si>
  <si>
    <t>доля объема энергетических ресурсов, производимых с использованием возобновляемых источников энергии и (или) вторичных энергетических ресурсов, в общем объеме энергетических ресурсов, производимых на территории муниципального образования.</t>
  </si>
  <si>
    <t xml:space="preserve">Целевые показатели в области энергосбережения и повышения энергетической эффективности в муниципальном секторе
</t>
  </si>
  <si>
    <t>удельный расход электрической энергии на снабжение органов местного самоуправления и муниципальных учреждений (в расчете на 1 кв. метр общей площади)</t>
  </si>
  <si>
    <t>кВт*ч/кв.м</t>
  </si>
  <si>
    <t>удельный расход тепловой энергии на снабжение органов местного самоуправления и муниципальных учреждений (в расчете на 1 кв. метр общей площади)</t>
  </si>
  <si>
    <t>удельный расход холодной воды на снабжение органов местного самоуправления и муниципальных учреждений (в расчете на 1 человека)</t>
  </si>
  <si>
    <t>куб.м/чел.</t>
  </si>
  <si>
    <t>удельный расход горячей воды на снабжение органов местного самоуправления и муниципальных учреждений (в расчете на 1 человека)</t>
  </si>
  <si>
    <t>удельный расход природного газа на снабжение органов местного самоуправления и муниципальных учреждений (в расчете на 1 человека)</t>
  </si>
  <si>
    <t>отношение экономии энергетических ресурсов и воды в стоимостном выражении, достижение которой планируется в результате реализации энергосервисных договоров (контрактов), заключенных органами местного самоуправления и муниципальными учреждениями, к общему объему финансирования муниципальной программы</t>
  </si>
  <si>
    <t>количество энергосервисных договоров (контрактов), заключенных органами местного самоуправления и муниципальными учреждениями</t>
  </si>
  <si>
    <t>шт.</t>
  </si>
  <si>
    <t xml:space="preserve">Целевые показатели в области энергосбережения и повышения энергетической эффективности в жилищном фонде
</t>
  </si>
  <si>
    <t>удельный расход тепловой энергии в многоквартирных домах (в расчете на 1 кв. метр общей площади)</t>
  </si>
  <si>
    <t>удельный расход холодной воды в многоквартирных домах (в расчете на 1 жителя)</t>
  </si>
  <si>
    <t>удельный расход горячей воды в многоквартирных домах (в расчете на 1 жителя)</t>
  </si>
  <si>
    <t>удельный расход электрической энергии в многоквартирных домах (в расчете на 1 кв. метр общей площади)</t>
  </si>
  <si>
    <t>удельный расход природного газа в многоквартирных домах с индивидуальными системами газового отопления (в расчете на 1 кв. метр общей площади)</t>
  </si>
  <si>
    <t>куб.м/кв.м.</t>
  </si>
  <si>
    <t>удельный расход природного газа в многоквартирных домах с иными системами теплоснабжения (в расчете на 1 жителя)</t>
  </si>
  <si>
    <t>тыс. куб.м/чел.</t>
  </si>
  <si>
    <t>удельный суммарный расход энергетических ресурсов в многоквартирных домах</t>
  </si>
  <si>
    <t>т.у.т./ кв. м в год</t>
  </si>
  <si>
    <t xml:space="preserve">Целевые показатели в области энергосбережения и повышения энергетической эффективности в системах коммунальной инфраструктуры
</t>
  </si>
  <si>
    <t>удельный расход топлива на выработку тепловой энергии на тепловых электростанциях</t>
  </si>
  <si>
    <t>т. у. т./ Гкал</t>
  </si>
  <si>
    <t>удельный расход топлива на выработку тепловой энергии на котельных</t>
  </si>
  <si>
    <t>доля потерь тепловой энергии при ее передаче в общем объеме переданной тепловой энергии</t>
  </si>
  <si>
    <t>доля потерь воды при ее передаче в общем объеме переданной воды</t>
  </si>
  <si>
    <t>удельный расход электрической энергии, используемой для передачи (транспортировки) воды в системах водоснабжения (на 1 куб. метр)</t>
  </si>
  <si>
    <t>кВтч/ куб.м</t>
  </si>
  <si>
    <t>удельный расход электрической энергии, используемой в системах водоотведения (на 1 куб. метр)</t>
  </si>
  <si>
    <t>удельный расход электрической энергии в системах уличного освещения (на 1 кв. метр освещаемой площади с уровнем освещенности, соответствующим установленным нормативам).</t>
  </si>
  <si>
    <t>кВтч/ кв.м</t>
  </si>
  <si>
    <t xml:space="preserve">Целевые показатели в области энергосбережения и повышения энергетической эффективности в транспортном комплексе
</t>
  </si>
  <si>
    <t>количество высокоэкономичных по использованию моторного топлива и электрической энергии (в том числе относящихся к объектам с высоким классом энергетической эффективности) транспортных средств, относящихся к общественному транспорту, регулирование тарифов на услуги по перевозке на котором осуществляется муниципальным образованием</t>
  </si>
  <si>
    <t xml:space="preserve">ед.  </t>
  </si>
  <si>
    <t>количество транспортных средств, относящихся к общественному транспорту, регулирование тарифов на услуги по перевозке на котором осуществляется муниципальным образованием, в отношении которых проведены мероприятия по энергосбережению и повышению энергетической эффективности, в том числе по замещению бензина и дизельного топлива, используемых транспортными средствами в качестве моторного топлива, природным газом, газовыми смесями, сжиженным углеводородным газом, используемыми в качестве моторного топлива, и электрической энергией</t>
  </si>
  <si>
    <t>количество транспортных средств, использующих природный газ, газовые смеси, сжиженный углеводородный газ в качестве моторного топлива, регулирование тарифов на услуги по перевозке на которых осуществляется муниципальным образованием</t>
  </si>
  <si>
    <t>количество транспортных средств с автономным источником электрического питания, относящихся к общественному транспорту, регулирование тарифов на услуги по перевозке на которых осуществляется муниципальным образованием</t>
  </si>
  <si>
    <t>количество транспортных средств, используемых органами местного самоуправления, муниципальными учреждениями, муниципальными унитарными предприятиями, в отношении которых проведены мероприятия по энергосбережению и повышению энергетической эффективности, в том числе по замещению бензина и дизельного топлива, используемых транспортными средствами в качестве моторного топлива, природным газом, газовыми смесями и сжиженным углеводородным газом, используемыми в качестве моторного топлива</t>
  </si>
  <si>
    <t>количество транспортных средств с автономным источником электрического питания, используемых органами местного самоуправления, муниципальными учреждениями и муниципальными унитарными предприятиями</t>
  </si>
  <si>
    <t>Значение в Областной Программе</t>
  </si>
  <si>
    <t>Общие целевые показатели муниципального образования</t>
  </si>
  <si>
    <t xml:space="preserve">о значении целевых показателей энергосбережения и повышения энергетической эффективности </t>
  </si>
  <si>
    <t>Форма № 4</t>
  </si>
  <si>
    <t>кВтч/ Гкал в год</t>
  </si>
  <si>
    <t>удельный расход электрической энергии, используемой при передаче тепловой энергии в системах теплоснабжения в расчете на 1 Гкал</t>
  </si>
  <si>
    <t>удельный расход электрической энергии, используемой при передаче тепловой энергии в системах теплоснабжения в расчете на 1 куб. м теплоносителя</t>
  </si>
  <si>
    <t>план, ожида-емое значение</t>
  </si>
  <si>
    <t>факт на отчет-ную дату</t>
  </si>
  <si>
    <t>Отчет о результатах реализации мероприятий муниципальной программы в области энергосбережения и повышения энергетической эффективности на территории  Киселевского городского округа</t>
  </si>
  <si>
    <t>2.2.</t>
  </si>
  <si>
    <t>3.2.</t>
  </si>
  <si>
    <t>3.4.</t>
  </si>
  <si>
    <t>3.5.</t>
  </si>
  <si>
    <t>Муниципальное образование Киселевский городской округ</t>
  </si>
  <si>
    <t>до реализации меропри-ятия</t>
  </si>
  <si>
    <t>Киселевский городской округ</t>
  </si>
  <si>
    <t xml:space="preserve">                  Отчет о результатах реализации меропрятий муниципальной подпрограммы в области энергосбережения и повышения энергетической</t>
  </si>
  <si>
    <t>эффективности на территории</t>
  </si>
  <si>
    <t xml:space="preserve">            Киселевский городской округ</t>
  </si>
  <si>
    <t>Муниципальное образование, сфера реализации и наименование мероприятия</t>
  </si>
  <si>
    <t>Утвержденные объемы и источники финансирования мероприятий, тыс.рублей</t>
  </si>
  <si>
    <t>ФБ</t>
  </si>
  <si>
    <t>В натуральном выражении</t>
  </si>
  <si>
    <t>Стоимость, тыс.руб.</t>
  </si>
  <si>
    <t>Ед.изм.</t>
  </si>
  <si>
    <t>в том числе:</t>
  </si>
  <si>
    <t>теп.энергия</t>
  </si>
  <si>
    <t>тыс.Гкал</t>
  </si>
  <si>
    <t>1.3.</t>
  </si>
  <si>
    <t>эл.энергия</t>
  </si>
  <si>
    <t>тыс.кВт.ч</t>
  </si>
  <si>
    <t>2.3.</t>
  </si>
  <si>
    <t>Мероприятия в системах коммунальной инфраструктуры, всего</t>
  </si>
  <si>
    <t>вода</t>
  </si>
  <si>
    <t>тыс.м3</t>
  </si>
  <si>
    <t>Примечание: в плановых показателях экономии энергоресурсов указаны годовые значения</t>
  </si>
  <si>
    <t>Директор Программы:</t>
  </si>
  <si>
    <t>Зам. главы Киселевского городского округа</t>
  </si>
  <si>
    <t>по ЖКХ и благойстройству</t>
  </si>
  <si>
    <t>8 (38464) 2-17-63</t>
  </si>
  <si>
    <t>Расход натурального топлива на выработку тепловой энергии на коммунальных котельных (каменный уголь)</t>
  </si>
  <si>
    <t>уд.расход ЭЭ на производство ТЭ в системах ТС</t>
  </si>
  <si>
    <t>кВтч/Гкал</t>
  </si>
  <si>
    <t>0,18 гкал/м2</t>
  </si>
  <si>
    <t>Установка пластиковых окон (3 ед)</t>
  </si>
  <si>
    <t>Установка пластиковых окон</t>
  </si>
  <si>
    <t>3.6.</t>
  </si>
  <si>
    <t>доля потерь тепловой энергии при передаче</t>
  </si>
  <si>
    <t>Зам. главы Киселевского городского округа по ЖКХ и благоустройству</t>
  </si>
  <si>
    <t>замена ветхих внутрикварталь-ных водопровод-ных сетей      (2000 п.м.)</t>
  </si>
  <si>
    <t xml:space="preserve">Замена ламп накаливания на энергосберегающие лампы </t>
  </si>
  <si>
    <t xml:space="preserve">Установка энергосберегающих светильников </t>
  </si>
  <si>
    <t xml:space="preserve">Утепление чердачного перекрытия </t>
  </si>
  <si>
    <t xml:space="preserve">Установка энергосберегающего освещения </t>
  </si>
  <si>
    <t>Замена ветхих внутриквартальных водопроводных сетей (2000 п.м.)</t>
  </si>
  <si>
    <t>Исп.: Миллер Н.И.</t>
  </si>
  <si>
    <t>Замена осветительной сети в котельных №2,8</t>
  </si>
  <si>
    <t>факт на 01.04.20</t>
  </si>
  <si>
    <t>Коэффициент перевода угля в условное топливо - 0,766</t>
  </si>
  <si>
    <t>Утепление чердачного перекрытия (610 м2)</t>
  </si>
  <si>
    <t>установка энергосберега-ющего освещения  (светодиодные светильники 55 шт)</t>
  </si>
  <si>
    <t xml:space="preserve">замена насосного оборудования на котельных № 30,36,38,29,43 (13 шт.) </t>
  </si>
  <si>
    <t>Замена ветхих тепловых сетей (3335 п.м. в 2-х тр.изм)</t>
  </si>
  <si>
    <t>факт 2020 год</t>
  </si>
  <si>
    <t>план на 2021 год</t>
  </si>
  <si>
    <t>факт на 01.04.2020</t>
  </si>
  <si>
    <t>Замена насосного оборудования на котельных №30,36,38,29,43 (13 шт.)</t>
  </si>
  <si>
    <t>Установка преобразователя частоты на насосные агрегаты кот №29,43 (10 шт.)</t>
  </si>
  <si>
    <t>Замена ветхих тепловых сетей (3335 п.м. в 2-хтр.изм.)</t>
  </si>
  <si>
    <t>Замена ламп накаливания на  энергосберега-ющие лампы (110 шт.)</t>
  </si>
  <si>
    <t>Установка энергосберега-ющих светильноиков (254 шт.)</t>
  </si>
  <si>
    <t>установка преобразователя частоты на насосные агрегаты  кот №29,43 (10 шт)</t>
  </si>
  <si>
    <t>факт на 01.01.22</t>
  </si>
  <si>
    <t>план на 01.01.22</t>
  </si>
  <si>
    <t xml:space="preserve">по состоянию на 01 января 2022 г., (за 4 квартал 2021) </t>
  </si>
  <si>
    <t xml:space="preserve">по состоянию на 01 января  2022 г., (за 4 квартал 2021) </t>
  </si>
  <si>
    <t xml:space="preserve">    по состоянию на 01  января 2022г. (за 4 квартал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</si>
</sst>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#,##0.0"/>
    <numFmt numFmtId="166" formatCode="#,##0.000"/>
    <numFmt numFmtId="167" formatCode="0.0"/>
    <numFmt numFmtId="168" formatCode="0.0000"/>
    <numFmt numFmtId="169" formatCode="0.000"/>
  </numFmts>
  <fonts count="16" x14ac:knownFonts="1">
    <font>
      <sz val="10"/>
      <name val="Arial"/>
    </font>
    <font>
      <sz val="10"/>
      <name val="Arial"/>
      <family val="2"/>
      <charset val="204"/>
    </font>
    <font>
      <sz val="8"/>
      <name val="Arial"/>
      <family val="2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164" fontId="1" fillId="0" borderId="0" applyFont="0" applyFill="0" applyBorder="0" applyAlignment="0" applyProtection="0"/>
  </cellStyleXfs>
  <cellXfs count="203">
    <xf numFmtId="0" fontId="0" fillId="0" borderId="0" xfId="0"/>
    <xf numFmtId="0" fontId="4" fillId="0" borderId="0" xfId="0" applyFont="1" applyBorder="1" applyAlignment="1">
      <alignment horizontal="left" vertical="top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center"/>
    </xf>
    <xf numFmtId="0" fontId="5" fillId="0" borderId="0" xfId="0" applyFont="1" applyFill="1"/>
    <xf numFmtId="0" fontId="5" fillId="0" borderId="0" xfId="0" applyFont="1" applyAlignment="1">
      <alignment wrapText="1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8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168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1" applyFont="1" applyFill="1" applyAlignment="1">
      <alignment horizontal="center" vertical="center" wrapText="1"/>
    </xf>
    <xf numFmtId="0" fontId="4" fillId="0" borderId="0" xfId="1" applyFont="1" applyFill="1" applyBorder="1" applyAlignment="1">
      <alignment vertical="center" wrapText="1"/>
    </xf>
    <xf numFmtId="0" fontId="4" fillId="0" borderId="0" xfId="0" applyFont="1" applyBorder="1"/>
    <xf numFmtId="0" fontId="9" fillId="0" borderId="0" xfId="0" applyFont="1" applyBorder="1"/>
    <xf numFmtId="0" fontId="4" fillId="0" borderId="0" xfId="0" applyFont="1" applyBorder="1" applyAlignment="1">
      <alignment horizontal="right"/>
    </xf>
    <xf numFmtId="0" fontId="9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9" fillId="2" borderId="0" xfId="0" applyFont="1" applyFill="1"/>
    <xf numFmtId="0" fontId="9" fillId="0" borderId="0" xfId="0" applyFont="1" applyFill="1"/>
    <xf numFmtId="0" fontId="4" fillId="0" borderId="0" xfId="0" applyFont="1"/>
    <xf numFmtId="0" fontId="4" fillId="0" borderId="0" xfId="1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0" fillId="0" borderId="0" xfId="0" applyFont="1" applyFill="1" applyAlignment="1">
      <alignment horizontal="center" vertical="center" wrapText="1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4" fillId="0" borderId="3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4" fillId="0" borderId="5" xfId="0" applyFont="1" applyFill="1" applyBorder="1" applyAlignment="1"/>
    <xf numFmtId="0" fontId="4" fillId="0" borderId="4" xfId="0" applyFont="1" applyFill="1" applyBorder="1" applyAlignment="1">
      <alignment wrapText="1"/>
    </xf>
    <xf numFmtId="167" fontId="10" fillId="0" borderId="7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167" fontId="10" fillId="0" borderId="5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wrapText="1"/>
    </xf>
    <xf numFmtId="0" fontId="10" fillId="0" borderId="6" xfId="0" applyFont="1" applyFill="1" applyBorder="1" applyAlignment="1">
      <alignment vertical="distributed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11" fillId="0" borderId="0" xfId="0" applyFont="1" applyBorder="1"/>
    <xf numFmtId="0" fontId="8" fillId="0" borderId="0" xfId="0" applyFont="1" applyBorder="1" applyAlignment="1"/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8" fillId="0" borderId="0" xfId="0" applyFont="1" applyBorder="1" applyAlignment="1">
      <alignment horizontal="left"/>
    </xf>
    <xf numFmtId="0" fontId="7" fillId="0" borderId="0" xfId="0" applyFont="1" applyBorder="1" applyAlignment="1"/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/>
    </xf>
    <xf numFmtId="0" fontId="11" fillId="0" borderId="0" xfId="0" applyFont="1" applyBorder="1" applyAlignment="1"/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69" fontId="8" fillId="0" borderId="1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169" fontId="7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169" fontId="7" fillId="4" borderId="1" xfId="0" applyNumberFormat="1" applyFont="1" applyFill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169" fontId="7" fillId="5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169" fontId="7" fillId="0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1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169" fontId="4" fillId="0" borderId="1" xfId="0" applyNumberFormat="1" applyFont="1" applyFill="1" applyBorder="1" applyAlignment="1">
      <alignment horizontal="center" vertical="center"/>
    </xf>
    <xf numFmtId="167" fontId="4" fillId="0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9" fillId="2" borderId="0" xfId="0" applyFont="1" applyFill="1" applyBorder="1"/>
    <xf numFmtId="166" fontId="4" fillId="2" borderId="0" xfId="0" applyNumberFormat="1" applyFont="1" applyFill="1" applyBorder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vertical="center" wrapText="1"/>
    </xf>
    <xf numFmtId="0" fontId="13" fillId="2" borderId="1" xfId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3" fontId="13" fillId="0" borderId="1" xfId="0" applyNumberFormat="1" applyFont="1" applyFill="1" applyBorder="1" applyAlignment="1">
      <alignment horizontal="right"/>
    </xf>
    <xf numFmtId="0" fontId="13" fillId="2" borderId="1" xfId="1" applyFont="1" applyFill="1" applyBorder="1" applyAlignment="1">
      <alignment vertical="center" wrapText="1"/>
    </xf>
    <xf numFmtId="3" fontId="13" fillId="0" borderId="1" xfId="0" applyNumberFormat="1" applyFont="1" applyFill="1" applyBorder="1"/>
    <xf numFmtId="165" fontId="13" fillId="2" borderId="1" xfId="0" applyNumberFormat="1" applyFont="1" applyFill="1" applyBorder="1"/>
    <xf numFmtId="165" fontId="13" fillId="0" borderId="1" xfId="0" applyNumberFormat="1" applyFont="1" applyFill="1" applyBorder="1" applyAlignment="1">
      <alignment horizontal="right"/>
    </xf>
    <xf numFmtId="0" fontId="13" fillId="2" borderId="3" xfId="1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vertical="center" wrapText="1"/>
    </xf>
    <xf numFmtId="0" fontId="13" fillId="2" borderId="4" xfId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166" fontId="13" fillId="0" borderId="1" xfId="0" applyNumberFormat="1" applyFont="1" applyFill="1" applyBorder="1"/>
    <xf numFmtId="0" fontId="13" fillId="2" borderId="3" xfId="0" applyFont="1" applyFill="1" applyBorder="1" applyAlignment="1">
      <alignment vertical="center" wrapText="1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center" wrapText="1"/>
    </xf>
    <xf numFmtId="0" fontId="15" fillId="0" borderId="1" xfId="0" applyFont="1" applyBorder="1"/>
    <xf numFmtId="0" fontId="13" fillId="0" borderId="1" xfId="0" applyFont="1" applyFill="1" applyBorder="1" applyAlignment="1">
      <alignment horizontal="center" vertical="center" wrapText="1"/>
    </xf>
    <xf numFmtId="0" fontId="13" fillId="0" borderId="5" xfId="1" applyFont="1" applyFill="1" applyBorder="1" applyAlignment="1">
      <alignment vertical="center" wrapText="1"/>
    </xf>
    <xf numFmtId="0" fontId="14" fillId="0" borderId="5" xfId="1" applyFont="1" applyFill="1" applyBorder="1" applyAlignment="1">
      <alignment vertical="top" wrapText="1"/>
    </xf>
    <xf numFmtId="165" fontId="13" fillId="0" borderId="1" xfId="0" applyNumberFormat="1" applyFont="1" applyFill="1" applyBorder="1"/>
    <xf numFmtId="0" fontId="13" fillId="0" borderId="3" xfId="1" applyFont="1" applyFill="1" applyBorder="1" applyAlignment="1">
      <alignment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4" fillId="0" borderId="7" xfId="1" applyFont="1" applyFill="1" applyBorder="1" applyAlignment="1">
      <alignment vertical="center" wrapText="1"/>
    </xf>
    <xf numFmtId="0" fontId="14" fillId="0" borderId="5" xfId="1" applyFont="1" applyFill="1" applyBorder="1" applyAlignment="1">
      <alignment vertical="center" wrapText="1"/>
    </xf>
    <xf numFmtId="0" fontId="13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3" fontId="13" fillId="6" borderId="1" xfId="0" applyNumberFormat="1" applyFont="1" applyFill="1" applyBorder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5" xfId="1" applyFont="1" applyFill="1" applyBorder="1" applyAlignment="1">
      <alignment horizontal="left" vertical="top" wrapText="1"/>
    </xf>
    <xf numFmtId="0" fontId="14" fillId="0" borderId="6" xfId="1" applyFont="1" applyFill="1" applyBorder="1" applyAlignment="1">
      <alignment horizontal="left" vertical="top" wrapText="1"/>
    </xf>
    <xf numFmtId="0" fontId="14" fillId="0" borderId="2" xfId="1" applyFont="1" applyFill="1" applyBorder="1" applyAlignment="1">
      <alignment horizontal="left" vertical="top" wrapText="1"/>
    </xf>
    <xf numFmtId="0" fontId="14" fillId="0" borderId="5" xfId="1" applyFont="1" applyFill="1" applyBorder="1" applyAlignment="1">
      <alignment horizontal="left" vertical="center" wrapText="1"/>
    </xf>
    <xf numFmtId="0" fontId="14" fillId="0" borderId="6" xfId="1" applyFont="1" applyFill="1" applyBorder="1" applyAlignment="1">
      <alignment horizontal="left" vertical="center" wrapText="1"/>
    </xf>
    <xf numFmtId="0" fontId="14" fillId="0" borderId="2" xfId="1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14" fillId="0" borderId="6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top" wrapText="1"/>
    </xf>
    <xf numFmtId="0" fontId="13" fillId="0" borderId="5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distributed" wrapText="1"/>
    </xf>
    <xf numFmtId="0" fontId="10" fillId="0" borderId="6" xfId="0" applyFont="1" applyFill="1" applyBorder="1" applyAlignment="1">
      <alignment horizontal="center" vertical="distributed" wrapText="1"/>
    </xf>
    <xf numFmtId="0" fontId="10" fillId="0" borderId="2" xfId="0" applyFont="1" applyFill="1" applyBorder="1" applyAlignment="1">
      <alignment horizontal="center" vertical="distributed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Финансовый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Q76"/>
  <sheetViews>
    <sheetView workbookViewId="0">
      <pane xSplit="2" ySplit="10" topLeftCell="C23" activePane="bottomRight" state="frozen"/>
      <selection pane="topRight" activeCell="C1" sqref="C1"/>
      <selection pane="bottomLeft" activeCell="A11" sqref="A11"/>
      <selection pane="bottomRight" activeCell="O6" sqref="O6"/>
    </sheetView>
  </sheetViews>
  <sheetFormatPr defaultRowHeight="12.75" x14ac:dyDescent="0.2"/>
  <cols>
    <col min="1" max="1" width="5.140625" style="108" customWidth="1"/>
    <col min="2" max="2" width="18.7109375" style="110" customWidth="1"/>
    <col min="3" max="3" width="9.140625" style="108" customWidth="1"/>
    <col min="4" max="4" width="7.28515625" style="108" customWidth="1"/>
    <col min="5" max="5" width="7" style="108" customWidth="1"/>
    <col min="6" max="6" width="6.42578125" style="108" customWidth="1"/>
    <col min="7" max="7" width="8" style="108" customWidth="1"/>
    <col min="8" max="8" width="8.28515625" style="108" customWidth="1"/>
    <col min="9" max="9" width="5.85546875" style="108" customWidth="1"/>
    <col min="10" max="10" width="5.5703125" style="108" customWidth="1"/>
    <col min="11" max="11" width="6" style="108" customWidth="1"/>
    <col min="12" max="12" width="6.85546875" style="108" customWidth="1"/>
    <col min="13" max="14" width="9.7109375" style="108" customWidth="1"/>
    <col min="15" max="15" width="8.7109375" style="108" customWidth="1"/>
    <col min="16" max="16" width="9.28515625" style="108" customWidth="1"/>
    <col min="17" max="17" width="10.28515625" style="108" customWidth="1"/>
    <col min="18" max="18" width="11" style="61" customWidth="1"/>
    <col min="19" max="223" width="9.140625" style="61"/>
    <col min="224" max="224" width="5.140625" style="61" customWidth="1"/>
    <col min="225" max="225" width="13.7109375" style="61" customWidth="1"/>
    <col min="226" max="226" width="14.140625" style="61" customWidth="1"/>
    <col min="227" max="227" width="13.85546875" style="61" customWidth="1"/>
    <col min="228" max="228" width="10.28515625" style="61" customWidth="1"/>
    <col min="229" max="229" width="11.5703125" style="61" customWidth="1"/>
    <col min="230" max="230" width="10.7109375" style="61" customWidth="1"/>
    <col min="231" max="231" width="10.5703125" style="61" customWidth="1"/>
    <col min="232" max="232" width="12.42578125" style="61" customWidth="1"/>
    <col min="233" max="233" width="12.28515625" style="61" customWidth="1"/>
    <col min="234" max="234" width="14.28515625" style="61" customWidth="1"/>
    <col min="235" max="235" width="11.28515625" style="61" customWidth="1"/>
    <col min="236" max="236" width="13.85546875" style="61" customWidth="1"/>
    <col min="237" max="237" width="13.28515625" style="61" customWidth="1"/>
    <col min="238" max="238" width="10.85546875" style="61" customWidth="1"/>
    <col min="239" max="240" width="9.28515625" style="61" customWidth="1"/>
    <col min="241" max="241" width="10.85546875" style="61" customWidth="1"/>
    <col min="242" max="242" width="9.42578125" style="61" customWidth="1"/>
    <col min="243" max="247" width="0" style="61" hidden="1" customWidth="1"/>
    <col min="248" max="248" width="11.85546875" style="61" customWidth="1"/>
    <col min="249" max="262" width="15.7109375" style="61" customWidth="1"/>
    <col min="263" max="271" width="0" style="61" hidden="1" customWidth="1"/>
    <col min="272" max="272" width="9.140625" style="61" customWidth="1"/>
    <col min="273" max="329" width="9.140625" style="61"/>
    <col min="330" max="479" width="9.140625" style="109"/>
    <col min="480" max="480" width="5.140625" style="109" customWidth="1"/>
    <col min="481" max="481" width="13.7109375" style="109" customWidth="1"/>
    <col min="482" max="482" width="14.140625" style="109" customWidth="1"/>
    <col min="483" max="483" width="13.85546875" style="109" customWidth="1"/>
    <col min="484" max="484" width="10.28515625" style="109" customWidth="1"/>
    <col min="485" max="485" width="11.5703125" style="109" customWidth="1"/>
    <col min="486" max="486" width="10.7109375" style="109" customWidth="1"/>
    <col min="487" max="487" width="10.5703125" style="109" customWidth="1"/>
    <col min="488" max="488" width="12.42578125" style="109" customWidth="1"/>
    <col min="489" max="489" width="12.28515625" style="109" customWidth="1"/>
    <col min="490" max="490" width="14.28515625" style="109" customWidth="1"/>
    <col min="491" max="491" width="11.28515625" style="109" customWidth="1"/>
    <col min="492" max="492" width="13.85546875" style="109" customWidth="1"/>
    <col min="493" max="493" width="13.28515625" style="109" customWidth="1"/>
    <col min="494" max="494" width="10.85546875" style="109" customWidth="1"/>
    <col min="495" max="496" width="9.28515625" style="109" customWidth="1"/>
    <col min="497" max="497" width="10.85546875" style="109" customWidth="1"/>
    <col min="498" max="498" width="9.42578125" style="109" customWidth="1"/>
    <col min="499" max="503" width="0" style="109" hidden="1" customWidth="1"/>
    <col min="504" max="504" width="11.85546875" style="109" customWidth="1"/>
    <col min="505" max="518" width="15.7109375" style="109" customWidth="1"/>
    <col min="519" max="527" width="0" style="109" hidden="1" customWidth="1"/>
    <col min="528" max="528" width="9.140625" style="109" customWidth="1"/>
    <col min="529" max="735" width="9.140625" style="109"/>
    <col min="736" max="736" width="5.140625" style="109" customWidth="1"/>
    <col min="737" max="737" width="13.7109375" style="109" customWidth="1"/>
    <col min="738" max="738" width="14.140625" style="109" customWidth="1"/>
    <col min="739" max="739" width="13.85546875" style="109" customWidth="1"/>
    <col min="740" max="740" width="10.28515625" style="109" customWidth="1"/>
    <col min="741" max="741" width="11.5703125" style="109" customWidth="1"/>
    <col min="742" max="742" width="10.7109375" style="109" customWidth="1"/>
    <col min="743" max="743" width="10.5703125" style="109" customWidth="1"/>
    <col min="744" max="744" width="12.42578125" style="109" customWidth="1"/>
    <col min="745" max="745" width="12.28515625" style="109" customWidth="1"/>
    <col min="746" max="746" width="14.28515625" style="109" customWidth="1"/>
    <col min="747" max="747" width="11.28515625" style="109" customWidth="1"/>
    <col min="748" max="748" width="13.85546875" style="109" customWidth="1"/>
    <col min="749" max="749" width="13.28515625" style="109" customWidth="1"/>
    <col min="750" max="750" width="10.85546875" style="109" customWidth="1"/>
    <col min="751" max="752" width="9.28515625" style="109" customWidth="1"/>
    <col min="753" max="753" width="10.85546875" style="109" customWidth="1"/>
    <col min="754" max="754" width="9.42578125" style="109" customWidth="1"/>
    <col min="755" max="759" width="0" style="109" hidden="1" customWidth="1"/>
    <col min="760" max="760" width="11.85546875" style="109" customWidth="1"/>
    <col min="761" max="774" width="15.7109375" style="109" customWidth="1"/>
    <col min="775" max="783" width="0" style="109" hidden="1" customWidth="1"/>
    <col min="784" max="784" width="9.140625" style="109" customWidth="1"/>
    <col min="785" max="991" width="9.140625" style="109"/>
    <col min="992" max="992" width="5.140625" style="109" customWidth="1"/>
    <col min="993" max="993" width="13.7109375" style="109" customWidth="1"/>
    <col min="994" max="994" width="14.140625" style="109" customWidth="1"/>
    <col min="995" max="995" width="13.85546875" style="109" customWidth="1"/>
    <col min="996" max="996" width="10.28515625" style="109" customWidth="1"/>
    <col min="997" max="997" width="11.5703125" style="109" customWidth="1"/>
    <col min="998" max="998" width="10.7109375" style="109" customWidth="1"/>
    <col min="999" max="999" width="10.5703125" style="109" customWidth="1"/>
    <col min="1000" max="1000" width="12.42578125" style="109" customWidth="1"/>
    <col min="1001" max="1001" width="12.28515625" style="109" customWidth="1"/>
    <col min="1002" max="1002" width="14.28515625" style="109" customWidth="1"/>
    <col min="1003" max="1003" width="11.28515625" style="109" customWidth="1"/>
    <col min="1004" max="1004" width="13.85546875" style="109" customWidth="1"/>
    <col min="1005" max="1005" width="13.28515625" style="109" customWidth="1"/>
    <col min="1006" max="1006" width="10.85546875" style="109" customWidth="1"/>
    <col min="1007" max="1008" width="9.28515625" style="109" customWidth="1"/>
    <col min="1009" max="1009" width="10.85546875" style="109" customWidth="1"/>
    <col min="1010" max="1010" width="9.42578125" style="109" customWidth="1"/>
    <col min="1011" max="1015" width="0" style="109" hidden="1" customWidth="1"/>
    <col min="1016" max="1016" width="11.85546875" style="109" customWidth="1"/>
    <col min="1017" max="1030" width="15.7109375" style="109" customWidth="1"/>
    <col min="1031" max="1039" width="0" style="109" hidden="1" customWidth="1"/>
    <col min="1040" max="1040" width="9.140625" style="109" customWidth="1"/>
    <col min="1041" max="1247" width="9.140625" style="109"/>
    <col min="1248" max="1248" width="5.140625" style="109" customWidth="1"/>
    <col min="1249" max="1249" width="13.7109375" style="109" customWidth="1"/>
    <col min="1250" max="1250" width="14.140625" style="109" customWidth="1"/>
    <col min="1251" max="1251" width="13.85546875" style="109" customWidth="1"/>
    <col min="1252" max="1252" width="10.28515625" style="109" customWidth="1"/>
    <col min="1253" max="1253" width="11.5703125" style="109" customWidth="1"/>
    <col min="1254" max="1254" width="10.7109375" style="109" customWidth="1"/>
    <col min="1255" max="1255" width="10.5703125" style="109" customWidth="1"/>
    <col min="1256" max="1256" width="12.42578125" style="109" customWidth="1"/>
    <col min="1257" max="1257" width="12.28515625" style="109" customWidth="1"/>
    <col min="1258" max="1258" width="14.28515625" style="109" customWidth="1"/>
    <col min="1259" max="1259" width="11.28515625" style="109" customWidth="1"/>
    <col min="1260" max="1260" width="13.85546875" style="109" customWidth="1"/>
    <col min="1261" max="1261" width="13.28515625" style="109" customWidth="1"/>
    <col min="1262" max="1262" width="10.85546875" style="109" customWidth="1"/>
    <col min="1263" max="1264" width="9.28515625" style="109" customWidth="1"/>
    <col min="1265" max="1265" width="10.85546875" style="109" customWidth="1"/>
    <col min="1266" max="1266" width="9.42578125" style="109" customWidth="1"/>
    <col min="1267" max="1271" width="0" style="109" hidden="1" customWidth="1"/>
    <col min="1272" max="1272" width="11.85546875" style="109" customWidth="1"/>
    <col min="1273" max="1286" width="15.7109375" style="109" customWidth="1"/>
    <col min="1287" max="1295" width="0" style="109" hidden="1" customWidth="1"/>
    <col min="1296" max="1296" width="9.140625" style="109" customWidth="1"/>
    <col min="1297" max="1503" width="9.140625" style="109"/>
    <col min="1504" max="1504" width="5.140625" style="109" customWidth="1"/>
    <col min="1505" max="1505" width="13.7109375" style="109" customWidth="1"/>
    <col min="1506" max="1506" width="14.140625" style="109" customWidth="1"/>
    <col min="1507" max="1507" width="13.85546875" style="109" customWidth="1"/>
    <col min="1508" max="1508" width="10.28515625" style="109" customWidth="1"/>
    <col min="1509" max="1509" width="11.5703125" style="109" customWidth="1"/>
    <col min="1510" max="1510" width="10.7109375" style="109" customWidth="1"/>
    <col min="1511" max="1511" width="10.5703125" style="109" customWidth="1"/>
    <col min="1512" max="1512" width="12.42578125" style="109" customWidth="1"/>
    <col min="1513" max="1513" width="12.28515625" style="109" customWidth="1"/>
    <col min="1514" max="1514" width="14.28515625" style="109" customWidth="1"/>
    <col min="1515" max="1515" width="11.28515625" style="109" customWidth="1"/>
    <col min="1516" max="1516" width="13.85546875" style="109" customWidth="1"/>
    <col min="1517" max="1517" width="13.28515625" style="109" customWidth="1"/>
    <col min="1518" max="1518" width="10.85546875" style="109" customWidth="1"/>
    <col min="1519" max="1520" width="9.28515625" style="109" customWidth="1"/>
    <col min="1521" max="1521" width="10.85546875" style="109" customWidth="1"/>
    <col min="1522" max="1522" width="9.42578125" style="109" customWidth="1"/>
    <col min="1523" max="1527" width="0" style="109" hidden="1" customWidth="1"/>
    <col min="1528" max="1528" width="11.85546875" style="109" customWidth="1"/>
    <col min="1529" max="1542" width="15.7109375" style="109" customWidth="1"/>
    <col min="1543" max="1551" width="0" style="109" hidden="1" customWidth="1"/>
    <col min="1552" max="1552" width="9.140625" style="109" customWidth="1"/>
    <col min="1553" max="1759" width="9.140625" style="109"/>
    <col min="1760" max="1760" width="5.140625" style="109" customWidth="1"/>
    <col min="1761" max="1761" width="13.7109375" style="109" customWidth="1"/>
    <col min="1762" max="1762" width="14.140625" style="109" customWidth="1"/>
    <col min="1763" max="1763" width="13.85546875" style="109" customWidth="1"/>
    <col min="1764" max="1764" width="10.28515625" style="109" customWidth="1"/>
    <col min="1765" max="1765" width="11.5703125" style="109" customWidth="1"/>
    <col min="1766" max="1766" width="10.7109375" style="109" customWidth="1"/>
    <col min="1767" max="1767" width="10.5703125" style="109" customWidth="1"/>
    <col min="1768" max="1768" width="12.42578125" style="109" customWidth="1"/>
    <col min="1769" max="1769" width="12.28515625" style="109" customWidth="1"/>
    <col min="1770" max="1770" width="14.28515625" style="109" customWidth="1"/>
    <col min="1771" max="1771" width="11.28515625" style="109" customWidth="1"/>
    <col min="1772" max="1772" width="13.85546875" style="109" customWidth="1"/>
    <col min="1773" max="1773" width="13.28515625" style="109" customWidth="1"/>
    <col min="1774" max="1774" width="10.85546875" style="109" customWidth="1"/>
    <col min="1775" max="1776" width="9.28515625" style="109" customWidth="1"/>
    <col min="1777" max="1777" width="10.85546875" style="109" customWidth="1"/>
    <col min="1778" max="1778" width="9.42578125" style="109" customWidth="1"/>
    <col min="1779" max="1783" width="0" style="109" hidden="1" customWidth="1"/>
    <col min="1784" max="1784" width="11.85546875" style="109" customWidth="1"/>
    <col min="1785" max="1798" width="15.7109375" style="109" customWidth="1"/>
    <col min="1799" max="1807" width="0" style="109" hidden="1" customWidth="1"/>
    <col min="1808" max="1808" width="9.140625" style="109" customWidth="1"/>
    <col min="1809" max="2015" width="9.140625" style="109"/>
    <col min="2016" max="2016" width="5.140625" style="109" customWidth="1"/>
    <col min="2017" max="2017" width="13.7109375" style="109" customWidth="1"/>
    <col min="2018" max="2018" width="14.140625" style="109" customWidth="1"/>
    <col min="2019" max="2019" width="13.85546875" style="109" customWidth="1"/>
    <col min="2020" max="2020" width="10.28515625" style="109" customWidth="1"/>
    <col min="2021" max="2021" width="11.5703125" style="109" customWidth="1"/>
    <col min="2022" max="2022" width="10.7109375" style="109" customWidth="1"/>
    <col min="2023" max="2023" width="10.5703125" style="109" customWidth="1"/>
    <col min="2024" max="2024" width="12.42578125" style="109" customWidth="1"/>
    <col min="2025" max="2025" width="12.28515625" style="109" customWidth="1"/>
    <col min="2026" max="2026" width="14.28515625" style="109" customWidth="1"/>
    <col min="2027" max="2027" width="11.28515625" style="109" customWidth="1"/>
    <col min="2028" max="2028" width="13.85546875" style="109" customWidth="1"/>
    <col min="2029" max="2029" width="13.28515625" style="109" customWidth="1"/>
    <col min="2030" max="2030" width="10.85546875" style="109" customWidth="1"/>
    <col min="2031" max="2032" width="9.28515625" style="109" customWidth="1"/>
    <col min="2033" max="2033" width="10.85546875" style="109" customWidth="1"/>
    <col min="2034" max="2034" width="9.42578125" style="109" customWidth="1"/>
    <col min="2035" max="2039" width="0" style="109" hidden="1" customWidth="1"/>
    <col min="2040" max="2040" width="11.85546875" style="109" customWidth="1"/>
    <col min="2041" max="2054" width="15.7109375" style="109" customWidth="1"/>
    <col min="2055" max="2063" width="0" style="109" hidden="1" customWidth="1"/>
    <col min="2064" max="2064" width="9.140625" style="109" customWidth="1"/>
    <col min="2065" max="2271" width="9.140625" style="109"/>
    <col min="2272" max="2272" width="5.140625" style="109" customWidth="1"/>
    <col min="2273" max="2273" width="13.7109375" style="109" customWidth="1"/>
    <col min="2274" max="2274" width="14.140625" style="109" customWidth="1"/>
    <col min="2275" max="2275" width="13.85546875" style="109" customWidth="1"/>
    <col min="2276" max="2276" width="10.28515625" style="109" customWidth="1"/>
    <col min="2277" max="2277" width="11.5703125" style="109" customWidth="1"/>
    <col min="2278" max="2278" width="10.7109375" style="109" customWidth="1"/>
    <col min="2279" max="2279" width="10.5703125" style="109" customWidth="1"/>
    <col min="2280" max="2280" width="12.42578125" style="109" customWidth="1"/>
    <col min="2281" max="2281" width="12.28515625" style="109" customWidth="1"/>
    <col min="2282" max="2282" width="14.28515625" style="109" customWidth="1"/>
    <col min="2283" max="2283" width="11.28515625" style="109" customWidth="1"/>
    <col min="2284" max="2284" width="13.85546875" style="109" customWidth="1"/>
    <col min="2285" max="2285" width="13.28515625" style="109" customWidth="1"/>
    <col min="2286" max="2286" width="10.85546875" style="109" customWidth="1"/>
    <col min="2287" max="2288" width="9.28515625" style="109" customWidth="1"/>
    <col min="2289" max="2289" width="10.85546875" style="109" customWidth="1"/>
    <col min="2290" max="2290" width="9.42578125" style="109" customWidth="1"/>
    <col min="2291" max="2295" width="0" style="109" hidden="1" customWidth="1"/>
    <col min="2296" max="2296" width="11.85546875" style="109" customWidth="1"/>
    <col min="2297" max="2310" width="15.7109375" style="109" customWidth="1"/>
    <col min="2311" max="2319" width="0" style="109" hidden="1" customWidth="1"/>
    <col min="2320" max="2320" width="9.140625" style="109" customWidth="1"/>
    <col min="2321" max="2527" width="9.140625" style="109"/>
    <col min="2528" max="2528" width="5.140625" style="109" customWidth="1"/>
    <col min="2529" max="2529" width="13.7109375" style="109" customWidth="1"/>
    <col min="2530" max="2530" width="14.140625" style="109" customWidth="1"/>
    <col min="2531" max="2531" width="13.85546875" style="109" customWidth="1"/>
    <col min="2532" max="2532" width="10.28515625" style="109" customWidth="1"/>
    <col min="2533" max="2533" width="11.5703125" style="109" customWidth="1"/>
    <col min="2534" max="2534" width="10.7109375" style="109" customWidth="1"/>
    <col min="2535" max="2535" width="10.5703125" style="109" customWidth="1"/>
    <col min="2536" max="2536" width="12.42578125" style="109" customWidth="1"/>
    <col min="2537" max="2537" width="12.28515625" style="109" customWidth="1"/>
    <col min="2538" max="2538" width="14.28515625" style="109" customWidth="1"/>
    <col min="2539" max="2539" width="11.28515625" style="109" customWidth="1"/>
    <col min="2540" max="2540" width="13.85546875" style="109" customWidth="1"/>
    <col min="2541" max="2541" width="13.28515625" style="109" customWidth="1"/>
    <col min="2542" max="2542" width="10.85546875" style="109" customWidth="1"/>
    <col min="2543" max="2544" width="9.28515625" style="109" customWidth="1"/>
    <col min="2545" max="2545" width="10.85546875" style="109" customWidth="1"/>
    <col min="2546" max="2546" width="9.42578125" style="109" customWidth="1"/>
    <col min="2547" max="2551" width="0" style="109" hidden="1" customWidth="1"/>
    <col min="2552" max="2552" width="11.85546875" style="109" customWidth="1"/>
    <col min="2553" max="2566" width="15.7109375" style="109" customWidth="1"/>
    <col min="2567" max="2575" width="0" style="109" hidden="1" customWidth="1"/>
    <col min="2576" max="2576" width="9.140625" style="109" customWidth="1"/>
    <col min="2577" max="2783" width="9.140625" style="109"/>
    <col min="2784" max="2784" width="5.140625" style="109" customWidth="1"/>
    <col min="2785" max="2785" width="13.7109375" style="109" customWidth="1"/>
    <col min="2786" max="2786" width="14.140625" style="109" customWidth="1"/>
    <col min="2787" max="2787" width="13.85546875" style="109" customWidth="1"/>
    <col min="2788" max="2788" width="10.28515625" style="109" customWidth="1"/>
    <col min="2789" max="2789" width="11.5703125" style="109" customWidth="1"/>
    <col min="2790" max="2790" width="10.7109375" style="109" customWidth="1"/>
    <col min="2791" max="2791" width="10.5703125" style="109" customWidth="1"/>
    <col min="2792" max="2792" width="12.42578125" style="109" customWidth="1"/>
    <col min="2793" max="2793" width="12.28515625" style="109" customWidth="1"/>
    <col min="2794" max="2794" width="14.28515625" style="109" customWidth="1"/>
    <col min="2795" max="2795" width="11.28515625" style="109" customWidth="1"/>
    <col min="2796" max="2796" width="13.85546875" style="109" customWidth="1"/>
    <col min="2797" max="2797" width="13.28515625" style="109" customWidth="1"/>
    <col min="2798" max="2798" width="10.85546875" style="109" customWidth="1"/>
    <col min="2799" max="2800" width="9.28515625" style="109" customWidth="1"/>
    <col min="2801" max="2801" width="10.85546875" style="109" customWidth="1"/>
    <col min="2802" max="2802" width="9.42578125" style="109" customWidth="1"/>
    <col min="2803" max="2807" width="0" style="109" hidden="1" customWidth="1"/>
    <col min="2808" max="2808" width="11.85546875" style="109" customWidth="1"/>
    <col min="2809" max="2822" width="15.7109375" style="109" customWidth="1"/>
    <col min="2823" max="2831" width="0" style="109" hidden="1" customWidth="1"/>
    <col min="2832" max="2832" width="9.140625" style="109" customWidth="1"/>
    <col min="2833" max="3039" width="9.140625" style="109"/>
    <col min="3040" max="3040" width="5.140625" style="109" customWidth="1"/>
    <col min="3041" max="3041" width="13.7109375" style="109" customWidth="1"/>
    <col min="3042" max="3042" width="14.140625" style="109" customWidth="1"/>
    <col min="3043" max="3043" width="13.85546875" style="109" customWidth="1"/>
    <col min="3044" max="3044" width="10.28515625" style="109" customWidth="1"/>
    <col min="3045" max="3045" width="11.5703125" style="109" customWidth="1"/>
    <col min="3046" max="3046" width="10.7109375" style="109" customWidth="1"/>
    <col min="3047" max="3047" width="10.5703125" style="109" customWidth="1"/>
    <col min="3048" max="3048" width="12.42578125" style="109" customWidth="1"/>
    <col min="3049" max="3049" width="12.28515625" style="109" customWidth="1"/>
    <col min="3050" max="3050" width="14.28515625" style="109" customWidth="1"/>
    <col min="3051" max="3051" width="11.28515625" style="109" customWidth="1"/>
    <col min="3052" max="3052" width="13.85546875" style="109" customWidth="1"/>
    <col min="3053" max="3053" width="13.28515625" style="109" customWidth="1"/>
    <col min="3054" max="3054" width="10.85546875" style="109" customWidth="1"/>
    <col min="3055" max="3056" width="9.28515625" style="109" customWidth="1"/>
    <col min="3057" max="3057" width="10.85546875" style="109" customWidth="1"/>
    <col min="3058" max="3058" width="9.42578125" style="109" customWidth="1"/>
    <col min="3059" max="3063" width="0" style="109" hidden="1" customWidth="1"/>
    <col min="3064" max="3064" width="11.85546875" style="109" customWidth="1"/>
    <col min="3065" max="3078" width="15.7109375" style="109" customWidth="1"/>
    <col min="3079" max="3087" width="0" style="109" hidden="1" customWidth="1"/>
    <col min="3088" max="3088" width="9.140625" style="109" customWidth="1"/>
    <col min="3089" max="3295" width="9.140625" style="109"/>
    <col min="3296" max="3296" width="5.140625" style="109" customWidth="1"/>
    <col min="3297" max="3297" width="13.7109375" style="109" customWidth="1"/>
    <col min="3298" max="3298" width="14.140625" style="109" customWidth="1"/>
    <col min="3299" max="3299" width="13.85546875" style="109" customWidth="1"/>
    <col min="3300" max="3300" width="10.28515625" style="109" customWidth="1"/>
    <col min="3301" max="3301" width="11.5703125" style="109" customWidth="1"/>
    <col min="3302" max="3302" width="10.7109375" style="109" customWidth="1"/>
    <col min="3303" max="3303" width="10.5703125" style="109" customWidth="1"/>
    <col min="3304" max="3304" width="12.42578125" style="109" customWidth="1"/>
    <col min="3305" max="3305" width="12.28515625" style="109" customWidth="1"/>
    <col min="3306" max="3306" width="14.28515625" style="109" customWidth="1"/>
    <col min="3307" max="3307" width="11.28515625" style="109" customWidth="1"/>
    <col min="3308" max="3308" width="13.85546875" style="109" customWidth="1"/>
    <col min="3309" max="3309" width="13.28515625" style="109" customWidth="1"/>
    <col min="3310" max="3310" width="10.85546875" style="109" customWidth="1"/>
    <col min="3311" max="3312" width="9.28515625" style="109" customWidth="1"/>
    <col min="3313" max="3313" width="10.85546875" style="109" customWidth="1"/>
    <col min="3314" max="3314" width="9.42578125" style="109" customWidth="1"/>
    <col min="3315" max="3319" width="0" style="109" hidden="1" customWidth="1"/>
    <col min="3320" max="3320" width="11.85546875" style="109" customWidth="1"/>
    <col min="3321" max="3334" width="15.7109375" style="109" customWidth="1"/>
    <col min="3335" max="3343" width="0" style="109" hidden="1" customWidth="1"/>
    <col min="3344" max="3344" width="9.140625" style="109" customWidth="1"/>
    <col min="3345" max="3551" width="9.140625" style="109"/>
    <col min="3552" max="3552" width="5.140625" style="109" customWidth="1"/>
    <col min="3553" max="3553" width="13.7109375" style="109" customWidth="1"/>
    <col min="3554" max="3554" width="14.140625" style="109" customWidth="1"/>
    <col min="3555" max="3555" width="13.85546875" style="109" customWidth="1"/>
    <col min="3556" max="3556" width="10.28515625" style="109" customWidth="1"/>
    <col min="3557" max="3557" width="11.5703125" style="109" customWidth="1"/>
    <col min="3558" max="3558" width="10.7109375" style="109" customWidth="1"/>
    <col min="3559" max="3559" width="10.5703125" style="109" customWidth="1"/>
    <col min="3560" max="3560" width="12.42578125" style="109" customWidth="1"/>
    <col min="3561" max="3561" width="12.28515625" style="109" customWidth="1"/>
    <col min="3562" max="3562" width="14.28515625" style="109" customWidth="1"/>
    <col min="3563" max="3563" width="11.28515625" style="109" customWidth="1"/>
    <col min="3564" max="3564" width="13.85546875" style="109" customWidth="1"/>
    <col min="3565" max="3565" width="13.28515625" style="109" customWidth="1"/>
    <col min="3566" max="3566" width="10.85546875" style="109" customWidth="1"/>
    <col min="3567" max="3568" width="9.28515625" style="109" customWidth="1"/>
    <col min="3569" max="3569" width="10.85546875" style="109" customWidth="1"/>
    <col min="3570" max="3570" width="9.42578125" style="109" customWidth="1"/>
    <col min="3571" max="3575" width="0" style="109" hidden="1" customWidth="1"/>
    <col min="3576" max="3576" width="11.85546875" style="109" customWidth="1"/>
    <col min="3577" max="3590" width="15.7109375" style="109" customWidth="1"/>
    <col min="3591" max="3599" width="0" style="109" hidden="1" customWidth="1"/>
    <col min="3600" max="3600" width="9.140625" style="109" customWidth="1"/>
    <col min="3601" max="3807" width="9.140625" style="109"/>
    <col min="3808" max="3808" width="5.140625" style="109" customWidth="1"/>
    <col min="3809" max="3809" width="13.7109375" style="109" customWidth="1"/>
    <col min="3810" max="3810" width="14.140625" style="109" customWidth="1"/>
    <col min="3811" max="3811" width="13.85546875" style="109" customWidth="1"/>
    <col min="3812" max="3812" width="10.28515625" style="109" customWidth="1"/>
    <col min="3813" max="3813" width="11.5703125" style="109" customWidth="1"/>
    <col min="3814" max="3814" width="10.7109375" style="109" customWidth="1"/>
    <col min="3815" max="3815" width="10.5703125" style="109" customWidth="1"/>
    <col min="3816" max="3816" width="12.42578125" style="109" customWidth="1"/>
    <col min="3817" max="3817" width="12.28515625" style="109" customWidth="1"/>
    <col min="3818" max="3818" width="14.28515625" style="109" customWidth="1"/>
    <col min="3819" max="3819" width="11.28515625" style="109" customWidth="1"/>
    <col min="3820" max="3820" width="13.85546875" style="109" customWidth="1"/>
    <col min="3821" max="3821" width="13.28515625" style="109" customWidth="1"/>
    <col min="3822" max="3822" width="10.85546875" style="109" customWidth="1"/>
    <col min="3823" max="3824" width="9.28515625" style="109" customWidth="1"/>
    <col min="3825" max="3825" width="10.85546875" style="109" customWidth="1"/>
    <col min="3826" max="3826" width="9.42578125" style="109" customWidth="1"/>
    <col min="3827" max="3831" width="0" style="109" hidden="1" customWidth="1"/>
    <col min="3832" max="3832" width="11.85546875" style="109" customWidth="1"/>
    <col min="3833" max="3846" width="15.7109375" style="109" customWidth="1"/>
    <col min="3847" max="3855" width="0" style="109" hidden="1" customWidth="1"/>
    <col min="3856" max="3856" width="9.140625" style="109" customWidth="1"/>
    <col min="3857" max="4063" width="9.140625" style="109"/>
    <col min="4064" max="4064" width="5.140625" style="109" customWidth="1"/>
    <col min="4065" max="4065" width="13.7109375" style="109" customWidth="1"/>
    <col min="4066" max="4066" width="14.140625" style="109" customWidth="1"/>
    <col min="4067" max="4067" width="13.85546875" style="109" customWidth="1"/>
    <col min="4068" max="4068" width="10.28515625" style="109" customWidth="1"/>
    <col min="4069" max="4069" width="11.5703125" style="109" customWidth="1"/>
    <col min="4070" max="4070" width="10.7109375" style="109" customWidth="1"/>
    <col min="4071" max="4071" width="10.5703125" style="109" customWidth="1"/>
    <col min="4072" max="4072" width="12.42578125" style="109" customWidth="1"/>
    <col min="4073" max="4073" width="12.28515625" style="109" customWidth="1"/>
    <col min="4074" max="4074" width="14.28515625" style="109" customWidth="1"/>
    <col min="4075" max="4075" width="11.28515625" style="109" customWidth="1"/>
    <col min="4076" max="4076" width="13.85546875" style="109" customWidth="1"/>
    <col min="4077" max="4077" width="13.28515625" style="109" customWidth="1"/>
    <col min="4078" max="4078" width="10.85546875" style="109" customWidth="1"/>
    <col min="4079" max="4080" width="9.28515625" style="109" customWidth="1"/>
    <col min="4081" max="4081" width="10.85546875" style="109" customWidth="1"/>
    <col min="4082" max="4082" width="9.42578125" style="109" customWidth="1"/>
    <col min="4083" max="4087" width="0" style="109" hidden="1" customWidth="1"/>
    <col min="4088" max="4088" width="11.85546875" style="109" customWidth="1"/>
    <col min="4089" max="4102" width="15.7109375" style="109" customWidth="1"/>
    <col min="4103" max="4111" width="0" style="109" hidden="1" customWidth="1"/>
    <col min="4112" max="4112" width="9.140625" style="109" customWidth="1"/>
    <col min="4113" max="4319" width="9.140625" style="109"/>
    <col min="4320" max="4320" width="5.140625" style="109" customWidth="1"/>
    <col min="4321" max="4321" width="13.7109375" style="109" customWidth="1"/>
    <col min="4322" max="4322" width="14.140625" style="109" customWidth="1"/>
    <col min="4323" max="4323" width="13.85546875" style="109" customWidth="1"/>
    <col min="4324" max="4324" width="10.28515625" style="109" customWidth="1"/>
    <col min="4325" max="4325" width="11.5703125" style="109" customWidth="1"/>
    <col min="4326" max="4326" width="10.7109375" style="109" customWidth="1"/>
    <col min="4327" max="4327" width="10.5703125" style="109" customWidth="1"/>
    <col min="4328" max="4328" width="12.42578125" style="109" customWidth="1"/>
    <col min="4329" max="4329" width="12.28515625" style="109" customWidth="1"/>
    <col min="4330" max="4330" width="14.28515625" style="109" customWidth="1"/>
    <col min="4331" max="4331" width="11.28515625" style="109" customWidth="1"/>
    <col min="4332" max="4332" width="13.85546875" style="109" customWidth="1"/>
    <col min="4333" max="4333" width="13.28515625" style="109" customWidth="1"/>
    <col min="4334" max="4334" width="10.85546875" style="109" customWidth="1"/>
    <col min="4335" max="4336" width="9.28515625" style="109" customWidth="1"/>
    <col min="4337" max="4337" width="10.85546875" style="109" customWidth="1"/>
    <col min="4338" max="4338" width="9.42578125" style="109" customWidth="1"/>
    <col min="4339" max="4343" width="0" style="109" hidden="1" customWidth="1"/>
    <col min="4344" max="4344" width="11.85546875" style="109" customWidth="1"/>
    <col min="4345" max="4358" width="15.7109375" style="109" customWidth="1"/>
    <col min="4359" max="4367" width="0" style="109" hidden="1" customWidth="1"/>
    <col min="4368" max="4368" width="9.140625" style="109" customWidth="1"/>
    <col min="4369" max="4575" width="9.140625" style="109"/>
    <col min="4576" max="4576" width="5.140625" style="109" customWidth="1"/>
    <col min="4577" max="4577" width="13.7109375" style="109" customWidth="1"/>
    <col min="4578" max="4578" width="14.140625" style="109" customWidth="1"/>
    <col min="4579" max="4579" width="13.85546875" style="109" customWidth="1"/>
    <col min="4580" max="4580" width="10.28515625" style="109" customWidth="1"/>
    <col min="4581" max="4581" width="11.5703125" style="109" customWidth="1"/>
    <col min="4582" max="4582" width="10.7109375" style="109" customWidth="1"/>
    <col min="4583" max="4583" width="10.5703125" style="109" customWidth="1"/>
    <col min="4584" max="4584" width="12.42578125" style="109" customWidth="1"/>
    <col min="4585" max="4585" width="12.28515625" style="109" customWidth="1"/>
    <col min="4586" max="4586" width="14.28515625" style="109" customWidth="1"/>
    <col min="4587" max="4587" width="11.28515625" style="109" customWidth="1"/>
    <col min="4588" max="4588" width="13.85546875" style="109" customWidth="1"/>
    <col min="4589" max="4589" width="13.28515625" style="109" customWidth="1"/>
    <col min="4590" max="4590" width="10.85546875" style="109" customWidth="1"/>
    <col min="4591" max="4592" width="9.28515625" style="109" customWidth="1"/>
    <col min="4593" max="4593" width="10.85546875" style="109" customWidth="1"/>
    <col min="4594" max="4594" width="9.42578125" style="109" customWidth="1"/>
    <col min="4595" max="4599" width="0" style="109" hidden="1" customWidth="1"/>
    <col min="4600" max="4600" width="11.85546875" style="109" customWidth="1"/>
    <col min="4601" max="4614" width="15.7109375" style="109" customWidth="1"/>
    <col min="4615" max="4623" width="0" style="109" hidden="1" customWidth="1"/>
    <col min="4624" max="4624" width="9.140625" style="109" customWidth="1"/>
    <col min="4625" max="4831" width="9.140625" style="109"/>
    <col min="4832" max="4832" width="5.140625" style="109" customWidth="1"/>
    <col min="4833" max="4833" width="13.7109375" style="109" customWidth="1"/>
    <col min="4834" max="4834" width="14.140625" style="109" customWidth="1"/>
    <col min="4835" max="4835" width="13.85546875" style="109" customWidth="1"/>
    <col min="4836" max="4836" width="10.28515625" style="109" customWidth="1"/>
    <col min="4837" max="4837" width="11.5703125" style="109" customWidth="1"/>
    <col min="4838" max="4838" width="10.7109375" style="109" customWidth="1"/>
    <col min="4839" max="4839" width="10.5703125" style="109" customWidth="1"/>
    <col min="4840" max="4840" width="12.42578125" style="109" customWidth="1"/>
    <col min="4841" max="4841" width="12.28515625" style="109" customWidth="1"/>
    <col min="4842" max="4842" width="14.28515625" style="109" customWidth="1"/>
    <col min="4843" max="4843" width="11.28515625" style="109" customWidth="1"/>
    <col min="4844" max="4844" width="13.85546875" style="109" customWidth="1"/>
    <col min="4845" max="4845" width="13.28515625" style="109" customWidth="1"/>
    <col min="4846" max="4846" width="10.85546875" style="109" customWidth="1"/>
    <col min="4847" max="4848" width="9.28515625" style="109" customWidth="1"/>
    <col min="4849" max="4849" width="10.85546875" style="109" customWidth="1"/>
    <col min="4850" max="4850" width="9.42578125" style="109" customWidth="1"/>
    <col min="4851" max="4855" width="0" style="109" hidden="1" customWidth="1"/>
    <col min="4856" max="4856" width="11.85546875" style="109" customWidth="1"/>
    <col min="4857" max="4870" width="15.7109375" style="109" customWidth="1"/>
    <col min="4871" max="4879" width="0" style="109" hidden="1" customWidth="1"/>
    <col min="4880" max="4880" width="9.140625" style="109" customWidth="1"/>
    <col min="4881" max="5087" width="9.140625" style="109"/>
    <col min="5088" max="5088" width="5.140625" style="109" customWidth="1"/>
    <col min="5089" max="5089" width="13.7109375" style="109" customWidth="1"/>
    <col min="5090" max="5090" width="14.140625" style="109" customWidth="1"/>
    <col min="5091" max="5091" width="13.85546875" style="109" customWidth="1"/>
    <col min="5092" max="5092" width="10.28515625" style="109" customWidth="1"/>
    <col min="5093" max="5093" width="11.5703125" style="109" customWidth="1"/>
    <col min="5094" max="5094" width="10.7109375" style="109" customWidth="1"/>
    <col min="5095" max="5095" width="10.5703125" style="109" customWidth="1"/>
    <col min="5096" max="5096" width="12.42578125" style="109" customWidth="1"/>
    <col min="5097" max="5097" width="12.28515625" style="109" customWidth="1"/>
    <col min="5098" max="5098" width="14.28515625" style="109" customWidth="1"/>
    <col min="5099" max="5099" width="11.28515625" style="109" customWidth="1"/>
    <col min="5100" max="5100" width="13.85546875" style="109" customWidth="1"/>
    <col min="5101" max="5101" width="13.28515625" style="109" customWidth="1"/>
    <col min="5102" max="5102" width="10.85546875" style="109" customWidth="1"/>
    <col min="5103" max="5104" width="9.28515625" style="109" customWidth="1"/>
    <col min="5105" max="5105" width="10.85546875" style="109" customWidth="1"/>
    <col min="5106" max="5106" width="9.42578125" style="109" customWidth="1"/>
    <col min="5107" max="5111" width="0" style="109" hidden="1" customWidth="1"/>
    <col min="5112" max="5112" width="11.85546875" style="109" customWidth="1"/>
    <col min="5113" max="5126" width="15.7109375" style="109" customWidth="1"/>
    <col min="5127" max="5135" width="0" style="109" hidden="1" customWidth="1"/>
    <col min="5136" max="5136" width="9.140625" style="109" customWidth="1"/>
    <col min="5137" max="5343" width="9.140625" style="109"/>
    <col min="5344" max="5344" width="5.140625" style="109" customWidth="1"/>
    <col min="5345" max="5345" width="13.7109375" style="109" customWidth="1"/>
    <col min="5346" max="5346" width="14.140625" style="109" customWidth="1"/>
    <col min="5347" max="5347" width="13.85546875" style="109" customWidth="1"/>
    <col min="5348" max="5348" width="10.28515625" style="109" customWidth="1"/>
    <col min="5349" max="5349" width="11.5703125" style="109" customWidth="1"/>
    <col min="5350" max="5350" width="10.7109375" style="109" customWidth="1"/>
    <col min="5351" max="5351" width="10.5703125" style="109" customWidth="1"/>
    <col min="5352" max="5352" width="12.42578125" style="109" customWidth="1"/>
    <col min="5353" max="5353" width="12.28515625" style="109" customWidth="1"/>
    <col min="5354" max="5354" width="14.28515625" style="109" customWidth="1"/>
    <col min="5355" max="5355" width="11.28515625" style="109" customWidth="1"/>
    <col min="5356" max="5356" width="13.85546875" style="109" customWidth="1"/>
    <col min="5357" max="5357" width="13.28515625" style="109" customWidth="1"/>
    <col min="5358" max="5358" width="10.85546875" style="109" customWidth="1"/>
    <col min="5359" max="5360" width="9.28515625" style="109" customWidth="1"/>
    <col min="5361" max="5361" width="10.85546875" style="109" customWidth="1"/>
    <col min="5362" max="5362" width="9.42578125" style="109" customWidth="1"/>
    <col min="5363" max="5367" width="0" style="109" hidden="1" customWidth="1"/>
    <col min="5368" max="5368" width="11.85546875" style="109" customWidth="1"/>
    <col min="5369" max="5382" width="15.7109375" style="109" customWidth="1"/>
    <col min="5383" max="5391" width="0" style="109" hidden="1" customWidth="1"/>
    <col min="5392" max="5392" width="9.140625" style="109" customWidth="1"/>
    <col min="5393" max="5599" width="9.140625" style="109"/>
    <col min="5600" max="5600" width="5.140625" style="109" customWidth="1"/>
    <col min="5601" max="5601" width="13.7109375" style="109" customWidth="1"/>
    <col min="5602" max="5602" width="14.140625" style="109" customWidth="1"/>
    <col min="5603" max="5603" width="13.85546875" style="109" customWidth="1"/>
    <col min="5604" max="5604" width="10.28515625" style="109" customWidth="1"/>
    <col min="5605" max="5605" width="11.5703125" style="109" customWidth="1"/>
    <col min="5606" max="5606" width="10.7109375" style="109" customWidth="1"/>
    <col min="5607" max="5607" width="10.5703125" style="109" customWidth="1"/>
    <col min="5608" max="5608" width="12.42578125" style="109" customWidth="1"/>
    <col min="5609" max="5609" width="12.28515625" style="109" customWidth="1"/>
    <col min="5610" max="5610" width="14.28515625" style="109" customWidth="1"/>
    <col min="5611" max="5611" width="11.28515625" style="109" customWidth="1"/>
    <col min="5612" max="5612" width="13.85546875" style="109" customWidth="1"/>
    <col min="5613" max="5613" width="13.28515625" style="109" customWidth="1"/>
    <col min="5614" max="5614" width="10.85546875" style="109" customWidth="1"/>
    <col min="5615" max="5616" width="9.28515625" style="109" customWidth="1"/>
    <col min="5617" max="5617" width="10.85546875" style="109" customWidth="1"/>
    <col min="5618" max="5618" width="9.42578125" style="109" customWidth="1"/>
    <col min="5619" max="5623" width="0" style="109" hidden="1" customWidth="1"/>
    <col min="5624" max="5624" width="11.85546875" style="109" customWidth="1"/>
    <col min="5625" max="5638" width="15.7109375" style="109" customWidth="1"/>
    <col min="5639" max="5647" width="0" style="109" hidden="1" customWidth="1"/>
    <col min="5648" max="5648" width="9.140625" style="109" customWidth="1"/>
    <col min="5649" max="5855" width="9.140625" style="109"/>
    <col min="5856" max="5856" width="5.140625" style="109" customWidth="1"/>
    <col min="5857" max="5857" width="13.7109375" style="109" customWidth="1"/>
    <col min="5858" max="5858" width="14.140625" style="109" customWidth="1"/>
    <col min="5859" max="5859" width="13.85546875" style="109" customWidth="1"/>
    <col min="5860" max="5860" width="10.28515625" style="109" customWidth="1"/>
    <col min="5861" max="5861" width="11.5703125" style="109" customWidth="1"/>
    <col min="5862" max="5862" width="10.7109375" style="109" customWidth="1"/>
    <col min="5863" max="5863" width="10.5703125" style="109" customWidth="1"/>
    <col min="5864" max="5864" width="12.42578125" style="109" customWidth="1"/>
    <col min="5865" max="5865" width="12.28515625" style="109" customWidth="1"/>
    <col min="5866" max="5866" width="14.28515625" style="109" customWidth="1"/>
    <col min="5867" max="5867" width="11.28515625" style="109" customWidth="1"/>
    <col min="5868" max="5868" width="13.85546875" style="109" customWidth="1"/>
    <col min="5869" max="5869" width="13.28515625" style="109" customWidth="1"/>
    <col min="5870" max="5870" width="10.85546875" style="109" customWidth="1"/>
    <col min="5871" max="5872" width="9.28515625" style="109" customWidth="1"/>
    <col min="5873" max="5873" width="10.85546875" style="109" customWidth="1"/>
    <col min="5874" max="5874" width="9.42578125" style="109" customWidth="1"/>
    <col min="5875" max="5879" width="0" style="109" hidden="1" customWidth="1"/>
    <col min="5880" max="5880" width="11.85546875" style="109" customWidth="1"/>
    <col min="5881" max="5894" width="15.7109375" style="109" customWidth="1"/>
    <col min="5895" max="5903" width="0" style="109" hidden="1" customWidth="1"/>
    <col min="5904" max="5904" width="9.140625" style="109" customWidth="1"/>
    <col min="5905" max="6111" width="9.140625" style="109"/>
    <col min="6112" max="6112" width="5.140625" style="109" customWidth="1"/>
    <col min="6113" max="6113" width="13.7109375" style="109" customWidth="1"/>
    <col min="6114" max="6114" width="14.140625" style="109" customWidth="1"/>
    <col min="6115" max="6115" width="13.85546875" style="109" customWidth="1"/>
    <col min="6116" max="6116" width="10.28515625" style="109" customWidth="1"/>
    <col min="6117" max="6117" width="11.5703125" style="109" customWidth="1"/>
    <col min="6118" max="6118" width="10.7109375" style="109" customWidth="1"/>
    <col min="6119" max="6119" width="10.5703125" style="109" customWidth="1"/>
    <col min="6120" max="6120" width="12.42578125" style="109" customWidth="1"/>
    <col min="6121" max="6121" width="12.28515625" style="109" customWidth="1"/>
    <col min="6122" max="6122" width="14.28515625" style="109" customWidth="1"/>
    <col min="6123" max="6123" width="11.28515625" style="109" customWidth="1"/>
    <col min="6124" max="6124" width="13.85546875" style="109" customWidth="1"/>
    <col min="6125" max="6125" width="13.28515625" style="109" customWidth="1"/>
    <col min="6126" max="6126" width="10.85546875" style="109" customWidth="1"/>
    <col min="6127" max="6128" width="9.28515625" style="109" customWidth="1"/>
    <col min="6129" max="6129" width="10.85546875" style="109" customWidth="1"/>
    <col min="6130" max="6130" width="9.42578125" style="109" customWidth="1"/>
    <col min="6131" max="6135" width="0" style="109" hidden="1" customWidth="1"/>
    <col min="6136" max="6136" width="11.85546875" style="109" customWidth="1"/>
    <col min="6137" max="6150" width="15.7109375" style="109" customWidth="1"/>
    <col min="6151" max="6159" width="0" style="109" hidden="1" customWidth="1"/>
    <col min="6160" max="6160" width="9.140625" style="109" customWidth="1"/>
    <col min="6161" max="6367" width="9.140625" style="109"/>
    <col min="6368" max="6368" width="5.140625" style="109" customWidth="1"/>
    <col min="6369" max="6369" width="13.7109375" style="109" customWidth="1"/>
    <col min="6370" max="6370" width="14.140625" style="109" customWidth="1"/>
    <col min="6371" max="6371" width="13.85546875" style="109" customWidth="1"/>
    <col min="6372" max="6372" width="10.28515625" style="109" customWidth="1"/>
    <col min="6373" max="6373" width="11.5703125" style="109" customWidth="1"/>
    <col min="6374" max="6374" width="10.7109375" style="109" customWidth="1"/>
    <col min="6375" max="6375" width="10.5703125" style="109" customWidth="1"/>
    <col min="6376" max="6376" width="12.42578125" style="109" customWidth="1"/>
    <col min="6377" max="6377" width="12.28515625" style="109" customWidth="1"/>
    <col min="6378" max="6378" width="14.28515625" style="109" customWidth="1"/>
    <col min="6379" max="6379" width="11.28515625" style="109" customWidth="1"/>
    <col min="6380" max="6380" width="13.85546875" style="109" customWidth="1"/>
    <col min="6381" max="6381" width="13.28515625" style="109" customWidth="1"/>
    <col min="6382" max="6382" width="10.85546875" style="109" customWidth="1"/>
    <col min="6383" max="6384" width="9.28515625" style="109" customWidth="1"/>
    <col min="6385" max="6385" width="10.85546875" style="109" customWidth="1"/>
    <col min="6386" max="6386" width="9.42578125" style="109" customWidth="1"/>
    <col min="6387" max="6391" width="0" style="109" hidden="1" customWidth="1"/>
    <col min="6392" max="6392" width="11.85546875" style="109" customWidth="1"/>
    <col min="6393" max="6406" width="15.7109375" style="109" customWidth="1"/>
    <col min="6407" max="6415" width="0" style="109" hidden="1" customWidth="1"/>
    <col min="6416" max="6416" width="9.140625" style="109" customWidth="1"/>
    <col min="6417" max="6623" width="9.140625" style="109"/>
    <col min="6624" max="6624" width="5.140625" style="109" customWidth="1"/>
    <col min="6625" max="6625" width="13.7109375" style="109" customWidth="1"/>
    <col min="6626" max="6626" width="14.140625" style="109" customWidth="1"/>
    <col min="6627" max="6627" width="13.85546875" style="109" customWidth="1"/>
    <col min="6628" max="6628" width="10.28515625" style="109" customWidth="1"/>
    <col min="6629" max="6629" width="11.5703125" style="109" customWidth="1"/>
    <col min="6630" max="6630" width="10.7109375" style="109" customWidth="1"/>
    <col min="6631" max="6631" width="10.5703125" style="109" customWidth="1"/>
    <col min="6632" max="6632" width="12.42578125" style="109" customWidth="1"/>
    <col min="6633" max="6633" width="12.28515625" style="109" customWidth="1"/>
    <col min="6634" max="6634" width="14.28515625" style="109" customWidth="1"/>
    <col min="6635" max="6635" width="11.28515625" style="109" customWidth="1"/>
    <col min="6636" max="6636" width="13.85546875" style="109" customWidth="1"/>
    <col min="6637" max="6637" width="13.28515625" style="109" customWidth="1"/>
    <col min="6638" max="6638" width="10.85546875" style="109" customWidth="1"/>
    <col min="6639" max="6640" width="9.28515625" style="109" customWidth="1"/>
    <col min="6641" max="6641" width="10.85546875" style="109" customWidth="1"/>
    <col min="6642" max="6642" width="9.42578125" style="109" customWidth="1"/>
    <col min="6643" max="6647" width="0" style="109" hidden="1" customWidth="1"/>
    <col min="6648" max="6648" width="11.85546875" style="109" customWidth="1"/>
    <col min="6649" max="6662" width="15.7109375" style="109" customWidth="1"/>
    <col min="6663" max="6671" width="0" style="109" hidden="1" customWidth="1"/>
    <col min="6672" max="6672" width="9.140625" style="109" customWidth="1"/>
    <col min="6673" max="6879" width="9.140625" style="109"/>
    <col min="6880" max="6880" width="5.140625" style="109" customWidth="1"/>
    <col min="6881" max="6881" width="13.7109375" style="109" customWidth="1"/>
    <col min="6882" max="6882" width="14.140625" style="109" customWidth="1"/>
    <col min="6883" max="6883" width="13.85546875" style="109" customWidth="1"/>
    <col min="6884" max="6884" width="10.28515625" style="109" customWidth="1"/>
    <col min="6885" max="6885" width="11.5703125" style="109" customWidth="1"/>
    <col min="6886" max="6886" width="10.7109375" style="109" customWidth="1"/>
    <col min="6887" max="6887" width="10.5703125" style="109" customWidth="1"/>
    <col min="6888" max="6888" width="12.42578125" style="109" customWidth="1"/>
    <col min="6889" max="6889" width="12.28515625" style="109" customWidth="1"/>
    <col min="6890" max="6890" width="14.28515625" style="109" customWidth="1"/>
    <col min="6891" max="6891" width="11.28515625" style="109" customWidth="1"/>
    <col min="6892" max="6892" width="13.85546875" style="109" customWidth="1"/>
    <col min="6893" max="6893" width="13.28515625" style="109" customWidth="1"/>
    <col min="6894" max="6894" width="10.85546875" style="109" customWidth="1"/>
    <col min="6895" max="6896" width="9.28515625" style="109" customWidth="1"/>
    <col min="6897" max="6897" width="10.85546875" style="109" customWidth="1"/>
    <col min="6898" max="6898" width="9.42578125" style="109" customWidth="1"/>
    <col min="6899" max="6903" width="0" style="109" hidden="1" customWidth="1"/>
    <col min="6904" max="6904" width="11.85546875" style="109" customWidth="1"/>
    <col min="6905" max="6918" width="15.7109375" style="109" customWidth="1"/>
    <col min="6919" max="6927" width="0" style="109" hidden="1" customWidth="1"/>
    <col min="6928" max="6928" width="9.140625" style="109" customWidth="1"/>
    <col min="6929" max="7135" width="9.140625" style="109"/>
    <col min="7136" max="7136" width="5.140625" style="109" customWidth="1"/>
    <col min="7137" max="7137" width="13.7109375" style="109" customWidth="1"/>
    <col min="7138" max="7138" width="14.140625" style="109" customWidth="1"/>
    <col min="7139" max="7139" width="13.85546875" style="109" customWidth="1"/>
    <col min="7140" max="7140" width="10.28515625" style="109" customWidth="1"/>
    <col min="7141" max="7141" width="11.5703125" style="109" customWidth="1"/>
    <col min="7142" max="7142" width="10.7109375" style="109" customWidth="1"/>
    <col min="7143" max="7143" width="10.5703125" style="109" customWidth="1"/>
    <col min="7144" max="7144" width="12.42578125" style="109" customWidth="1"/>
    <col min="7145" max="7145" width="12.28515625" style="109" customWidth="1"/>
    <col min="7146" max="7146" width="14.28515625" style="109" customWidth="1"/>
    <col min="7147" max="7147" width="11.28515625" style="109" customWidth="1"/>
    <col min="7148" max="7148" width="13.85546875" style="109" customWidth="1"/>
    <col min="7149" max="7149" width="13.28515625" style="109" customWidth="1"/>
    <col min="7150" max="7150" width="10.85546875" style="109" customWidth="1"/>
    <col min="7151" max="7152" width="9.28515625" style="109" customWidth="1"/>
    <col min="7153" max="7153" width="10.85546875" style="109" customWidth="1"/>
    <col min="7154" max="7154" width="9.42578125" style="109" customWidth="1"/>
    <col min="7155" max="7159" width="0" style="109" hidden="1" customWidth="1"/>
    <col min="7160" max="7160" width="11.85546875" style="109" customWidth="1"/>
    <col min="7161" max="7174" width="15.7109375" style="109" customWidth="1"/>
    <col min="7175" max="7183" width="0" style="109" hidden="1" customWidth="1"/>
    <col min="7184" max="7184" width="9.140625" style="109" customWidth="1"/>
    <col min="7185" max="7391" width="9.140625" style="109"/>
    <col min="7392" max="7392" width="5.140625" style="109" customWidth="1"/>
    <col min="7393" max="7393" width="13.7109375" style="109" customWidth="1"/>
    <col min="7394" max="7394" width="14.140625" style="109" customWidth="1"/>
    <col min="7395" max="7395" width="13.85546875" style="109" customWidth="1"/>
    <col min="7396" max="7396" width="10.28515625" style="109" customWidth="1"/>
    <col min="7397" max="7397" width="11.5703125" style="109" customWidth="1"/>
    <col min="7398" max="7398" width="10.7109375" style="109" customWidth="1"/>
    <col min="7399" max="7399" width="10.5703125" style="109" customWidth="1"/>
    <col min="7400" max="7400" width="12.42578125" style="109" customWidth="1"/>
    <col min="7401" max="7401" width="12.28515625" style="109" customWidth="1"/>
    <col min="7402" max="7402" width="14.28515625" style="109" customWidth="1"/>
    <col min="7403" max="7403" width="11.28515625" style="109" customWidth="1"/>
    <col min="7404" max="7404" width="13.85546875" style="109" customWidth="1"/>
    <col min="7405" max="7405" width="13.28515625" style="109" customWidth="1"/>
    <col min="7406" max="7406" width="10.85546875" style="109" customWidth="1"/>
    <col min="7407" max="7408" width="9.28515625" style="109" customWidth="1"/>
    <col min="7409" max="7409" width="10.85546875" style="109" customWidth="1"/>
    <col min="7410" max="7410" width="9.42578125" style="109" customWidth="1"/>
    <col min="7411" max="7415" width="0" style="109" hidden="1" customWidth="1"/>
    <col min="7416" max="7416" width="11.85546875" style="109" customWidth="1"/>
    <col min="7417" max="7430" width="15.7109375" style="109" customWidth="1"/>
    <col min="7431" max="7439" width="0" style="109" hidden="1" customWidth="1"/>
    <col min="7440" max="7440" width="9.140625" style="109" customWidth="1"/>
    <col min="7441" max="7647" width="9.140625" style="109"/>
    <col min="7648" max="7648" width="5.140625" style="109" customWidth="1"/>
    <col min="7649" max="7649" width="13.7109375" style="109" customWidth="1"/>
    <col min="7650" max="7650" width="14.140625" style="109" customWidth="1"/>
    <col min="7651" max="7651" width="13.85546875" style="109" customWidth="1"/>
    <col min="7652" max="7652" width="10.28515625" style="109" customWidth="1"/>
    <col min="7653" max="7653" width="11.5703125" style="109" customWidth="1"/>
    <col min="7654" max="7654" width="10.7109375" style="109" customWidth="1"/>
    <col min="7655" max="7655" width="10.5703125" style="109" customWidth="1"/>
    <col min="7656" max="7656" width="12.42578125" style="109" customWidth="1"/>
    <col min="7657" max="7657" width="12.28515625" style="109" customWidth="1"/>
    <col min="7658" max="7658" width="14.28515625" style="109" customWidth="1"/>
    <col min="7659" max="7659" width="11.28515625" style="109" customWidth="1"/>
    <col min="7660" max="7660" width="13.85546875" style="109" customWidth="1"/>
    <col min="7661" max="7661" width="13.28515625" style="109" customWidth="1"/>
    <col min="7662" max="7662" width="10.85546875" style="109" customWidth="1"/>
    <col min="7663" max="7664" width="9.28515625" style="109" customWidth="1"/>
    <col min="7665" max="7665" width="10.85546875" style="109" customWidth="1"/>
    <col min="7666" max="7666" width="9.42578125" style="109" customWidth="1"/>
    <col min="7667" max="7671" width="0" style="109" hidden="1" customWidth="1"/>
    <col min="7672" max="7672" width="11.85546875" style="109" customWidth="1"/>
    <col min="7673" max="7686" width="15.7109375" style="109" customWidth="1"/>
    <col min="7687" max="7695" width="0" style="109" hidden="1" customWidth="1"/>
    <col min="7696" max="7696" width="9.140625" style="109" customWidth="1"/>
    <col min="7697" max="7903" width="9.140625" style="109"/>
    <col min="7904" max="7904" width="5.140625" style="109" customWidth="1"/>
    <col min="7905" max="7905" width="13.7109375" style="109" customWidth="1"/>
    <col min="7906" max="7906" width="14.140625" style="109" customWidth="1"/>
    <col min="7907" max="7907" width="13.85546875" style="109" customWidth="1"/>
    <col min="7908" max="7908" width="10.28515625" style="109" customWidth="1"/>
    <col min="7909" max="7909" width="11.5703125" style="109" customWidth="1"/>
    <col min="7910" max="7910" width="10.7109375" style="109" customWidth="1"/>
    <col min="7911" max="7911" width="10.5703125" style="109" customWidth="1"/>
    <col min="7912" max="7912" width="12.42578125" style="109" customWidth="1"/>
    <col min="7913" max="7913" width="12.28515625" style="109" customWidth="1"/>
    <col min="7914" max="7914" width="14.28515625" style="109" customWidth="1"/>
    <col min="7915" max="7915" width="11.28515625" style="109" customWidth="1"/>
    <col min="7916" max="7916" width="13.85546875" style="109" customWidth="1"/>
    <col min="7917" max="7917" width="13.28515625" style="109" customWidth="1"/>
    <col min="7918" max="7918" width="10.85546875" style="109" customWidth="1"/>
    <col min="7919" max="7920" width="9.28515625" style="109" customWidth="1"/>
    <col min="7921" max="7921" width="10.85546875" style="109" customWidth="1"/>
    <col min="7922" max="7922" width="9.42578125" style="109" customWidth="1"/>
    <col min="7923" max="7927" width="0" style="109" hidden="1" customWidth="1"/>
    <col min="7928" max="7928" width="11.85546875" style="109" customWidth="1"/>
    <col min="7929" max="7942" width="15.7109375" style="109" customWidth="1"/>
    <col min="7943" max="7951" width="0" style="109" hidden="1" customWidth="1"/>
    <col min="7952" max="7952" width="9.140625" style="109" customWidth="1"/>
    <col min="7953" max="8159" width="9.140625" style="109"/>
    <col min="8160" max="8160" width="5.140625" style="109" customWidth="1"/>
    <col min="8161" max="8161" width="13.7109375" style="109" customWidth="1"/>
    <col min="8162" max="8162" width="14.140625" style="109" customWidth="1"/>
    <col min="8163" max="8163" width="13.85546875" style="109" customWidth="1"/>
    <col min="8164" max="8164" width="10.28515625" style="109" customWidth="1"/>
    <col min="8165" max="8165" width="11.5703125" style="109" customWidth="1"/>
    <col min="8166" max="8166" width="10.7109375" style="109" customWidth="1"/>
    <col min="8167" max="8167" width="10.5703125" style="109" customWidth="1"/>
    <col min="8168" max="8168" width="12.42578125" style="109" customWidth="1"/>
    <col min="8169" max="8169" width="12.28515625" style="109" customWidth="1"/>
    <col min="8170" max="8170" width="14.28515625" style="109" customWidth="1"/>
    <col min="8171" max="8171" width="11.28515625" style="109" customWidth="1"/>
    <col min="8172" max="8172" width="13.85546875" style="109" customWidth="1"/>
    <col min="8173" max="8173" width="13.28515625" style="109" customWidth="1"/>
    <col min="8174" max="8174" width="10.85546875" style="109" customWidth="1"/>
    <col min="8175" max="8176" width="9.28515625" style="109" customWidth="1"/>
    <col min="8177" max="8177" width="10.85546875" style="109" customWidth="1"/>
    <col min="8178" max="8178" width="9.42578125" style="109" customWidth="1"/>
    <col min="8179" max="8183" width="0" style="109" hidden="1" customWidth="1"/>
    <col min="8184" max="8184" width="11.85546875" style="109" customWidth="1"/>
    <col min="8185" max="8198" width="15.7109375" style="109" customWidth="1"/>
    <col min="8199" max="8207" width="0" style="109" hidden="1" customWidth="1"/>
    <col min="8208" max="8208" width="9.140625" style="109" customWidth="1"/>
    <col min="8209" max="8415" width="9.140625" style="109"/>
    <col min="8416" max="8416" width="5.140625" style="109" customWidth="1"/>
    <col min="8417" max="8417" width="13.7109375" style="109" customWidth="1"/>
    <col min="8418" max="8418" width="14.140625" style="109" customWidth="1"/>
    <col min="8419" max="8419" width="13.85546875" style="109" customWidth="1"/>
    <col min="8420" max="8420" width="10.28515625" style="109" customWidth="1"/>
    <col min="8421" max="8421" width="11.5703125" style="109" customWidth="1"/>
    <col min="8422" max="8422" width="10.7109375" style="109" customWidth="1"/>
    <col min="8423" max="8423" width="10.5703125" style="109" customWidth="1"/>
    <col min="8424" max="8424" width="12.42578125" style="109" customWidth="1"/>
    <col min="8425" max="8425" width="12.28515625" style="109" customWidth="1"/>
    <col min="8426" max="8426" width="14.28515625" style="109" customWidth="1"/>
    <col min="8427" max="8427" width="11.28515625" style="109" customWidth="1"/>
    <col min="8428" max="8428" width="13.85546875" style="109" customWidth="1"/>
    <col min="8429" max="8429" width="13.28515625" style="109" customWidth="1"/>
    <col min="8430" max="8430" width="10.85546875" style="109" customWidth="1"/>
    <col min="8431" max="8432" width="9.28515625" style="109" customWidth="1"/>
    <col min="8433" max="8433" width="10.85546875" style="109" customWidth="1"/>
    <col min="8434" max="8434" width="9.42578125" style="109" customWidth="1"/>
    <col min="8435" max="8439" width="0" style="109" hidden="1" customWidth="1"/>
    <col min="8440" max="8440" width="11.85546875" style="109" customWidth="1"/>
    <col min="8441" max="8454" width="15.7109375" style="109" customWidth="1"/>
    <col min="8455" max="8463" width="0" style="109" hidden="1" customWidth="1"/>
    <col min="8464" max="8464" width="9.140625" style="109" customWidth="1"/>
    <col min="8465" max="8671" width="9.140625" style="109"/>
    <col min="8672" max="8672" width="5.140625" style="109" customWidth="1"/>
    <col min="8673" max="8673" width="13.7109375" style="109" customWidth="1"/>
    <col min="8674" max="8674" width="14.140625" style="109" customWidth="1"/>
    <col min="8675" max="8675" width="13.85546875" style="109" customWidth="1"/>
    <col min="8676" max="8676" width="10.28515625" style="109" customWidth="1"/>
    <col min="8677" max="8677" width="11.5703125" style="109" customWidth="1"/>
    <col min="8678" max="8678" width="10.7109375" style="109" customWidth="1"/>
    <col min="8679" max="8679" width="10.5703125" style="109" customWidth="1"/>
    <col min="8680" max="8680" width="12.42578125" style="109" customWidth="1"/>
    <col min="8681" max="8681" width="12.28515625" style="109" customWidth="1"/>
    <col min="8682" max="8682" width="14.28515625" style="109" customWidth="1"/>
    <col min="8683" max="8683" width="11.28515625" style="109" customWidth="1"/>
    <col min="8684" max="8684" width="13.85546875" style="109" customWidth="1"/>
    <col min="8685" max="8685" width="13.28515625" style="109" customWidth="1"/>
    <col min="8686" max="8686" width="10.85546875" style="109" customWidth="1"/>
    <col min="8687" max="8688" width="9.28515625" style="109" customWidth="1"/>
    <col min="8689" max="8689" width="10.85546875" style="109" customWidth="1"/>
    <col min="8690" max="8690" width="9.42578125" style="109" customWidth="1"/>
    <col min="8691" max="8695" width="0" style="109" hidden="1" customWidth="1"/>
    <col min="8696" max="8696" width="11.85546875" style="109" customWidth="1"/>
    <col min="8697" max="8710" width="15.7109375" style="109" customWidth="1"/>
    <col min="8711" max="8719" width="0" style="109" hidden="1" customWidth="1"/>
    <col min="8720" max="8720" width="9.140625" style="109" customWidth="1"/>
    <col min="8721" max="8927" width="9.140625" style="109"/>
    <col min="8928" max="8928" width="5.140625" style="109" customWidth="1"/>
    <col min="8929" max="8929" width="13.7109375" style="109" customWidth="1"/>
    <col min="8930" max="8930" width="14.140625" style="109" customWidth="1"/>
    <col min="8931" max="8931" width="13.85546875" style="109" customWidth="1"/>
    <col min="8932" max="8932" width="10.28515625" style="109" customWidth="1"/>
    <col min="8933" max="8933" width="11.5703125" style="109" customWidth="1"/>
    <col min="8934" max="8934" width="10.7109375" style="109" customWidth="1"/>
    <col min="8935" max="8935" width="10.5703125" style="109" customWidth="1"/>
    <col min="8936" max="8936" width="12.42578125" style="109" customWidth="1"/>
    <col min="8937" max="8937" width="12.28515625" style="109" customWidth="1"/>
    <col min="8938" max="8938" width="14.28515625" style="109" customWidth="1"/>
    <col min="8939" max="8939" width="11.28515625" style="109" customWidth="1"/>
    <col min="8940" max="8940" width="13.85546875" style="109" customWidth="1"/>
    <col min="8941" max="8941" width="13.28515625" style="109" customWidth="1"/>
    <col min="8942" max="8942" width="10.85546875" style="109" customWidth="1"/>
    <col min="8943" max="8944" width="9.28515625" style="109" customWidth="1"/>
    <col min="8945" max="8945" width="10.85546875" style="109" customWidth="1"/>
    <col min="8946" max="8946" width="9.42578125" style="109" customWidth="1"/>
    <col min="8947" max="8951" width="0" style="109" hidden="1" customWidth="1"/>
    <col min="8952" max="8952" width="11.85546875" style="109" customWidth="1"/>
    <col min="8953" max="8966" width="15.7109375" style="109" customWidth="1"/>
    <col min="8967" max="8975" width="0" style="109" hidden="1" customWidth="1"/>
    <col min="8976" max="8976" width="9.140625" style="109" customWidth="1"/>
    <col min="8977" max="9183" width="9.140625" style="109"/>
    <col min="9184" max="9184" width="5.140625" style="109" customWidth="1"/>
    <col min="9185" max="9185" width="13.7109375" style="109" customWidth="1"/>
    <col min="9186" max="9186" width="14.140625" style="109" customWidth="1"/>
    <col min="9187" max="9187" width="13.85546875" style="109" customWidth="1"/>
    <col min="9188" max="9188" width="10.28515625" style="109" customWidth="1"/>
    <col min="9189" max="9189" width="11.5703125" style="109" customWidth="1"/>
    <col min="9190" max="9190" width="10.7109375" style="109" customWidth="1"/>
    <col min="9191" max="9191" width="10.5703125" style="109" customWidth="1"/>
    <col min="9192" max="9192" width="12.42578125" style="109" customWidth="1"/>
    <col min="9193" max="9193" width="12.28515625" style="109" customWidth="1"/>
    <col min="9194" max="9194" width="14.28515625" style="109" customWidth="1"/>
    <col min="9195" max="9195" width="11.28515625" style="109" customWidth="1"/>
    <col min="9196" max="9196" width="13.85546875" style="109" customWidth="1"/>
    <col min="9197" max="9197" width="13.28515625" style="109" customWidth="1"/>
    <col min="9198" max="9198" width="10.85546875" style="109" customWidth="1"/>
    <col min="9199" max="9200" width="9.28515625" style="109" customWidth="1"/>
    <col min="9201" max="9201" width="10.85546875" style="109" customWidth="1"/>
    <col min="9202" max="9202" width="9.42578125" style="109" customWidth="1"/>
    <col min="9203" max="9207" width="0" style="109" hidden="1" customWidth="1"/>
    <col min="9208" max="9208" width="11.85546875" style="109" customWidth="1"/>
    <col min="9209" max="9222" width="15.7109375" style="109" customWidth="1"/>
    <col min="9223" max="9231" width="0" style="109" hidden="1" customWidth="1"/>
    <col min="9232" max="9232" width="9.140625" style="109" customWidth="1"/>
    <col min="9233" max="9439" width="9.140625" style="109"/>
    <col min="9440" max="9440" width="5.140625" style="109" customWidth="1"/>
    <col min="9441" max="9441" width="13.7109375" style="109" customWidth="1"/>
    <col min="9442" max="9442" width="14.140625" style="109" customWidth="1"/>
    <col min="9443" max="9443" width="13.85546875" style="109" customWidth="1"/>
    <col min="9444" max="9444" width="10.28515625" style="109" customWidth="1"/>
    <col min="9445" max="9445" width="11.5703125" style="109" customWidth="1"/>
    <col min="9446" max="9446" width="10.7109375" style="109" customWidth="1"/>
    <col min="9447" max="9447" width="10.5703125" style="109" customWidth="1"/>
    <col min="9448" max="9448" width="12.42578125" style="109" customWidth="1"/>
    <col min="9449" max="9449" width="12.28515625" style="109" customWidth="1"/>
    <col min="9450" max="9450" width="14.28515625" style="109" customWidth="1"/>
    <col min="9451" max="9451" width="11.28515625" style="109" customWidth="1"/>
    <col min="9452" max="9452" width="13.85546875" style="109" customWidth="1"/>
    <col min="9453" max="9453" width="13.28515625" style="109" customWidth="1"/>
    <col min="9454" max="9454" width="10.85546875" style="109" customWidth="1"/>
    <col min="9455" max="9456" width="9.28515625" style="109" customWidth="1"/>
    <col min="9457" max="9457" width="10.85546875" style="109" customWidth="1"/>
    <col min="9458" max="9458" width="9.42578125" style="109" customWidth="1"/>
    <col min="9459" max="9463" width="0" style="109" hidden="1" customWidth="1"/>
    <col min="9464" max="9464" width="11.85546875" style="109" customWidth="1"/>
    <col min="9465" max="9478" width="15.7109375" style="109" customWidth="1"/>
    <col min="9479" max="9487" width="0" style="109" hidden="1" customWidth="1"/>
    <col min="9488" max="9488" width="9.140625" style="109" customWidth="1"/>
    <col min="9489" max="9695" width="9.140625" style="109"/>
    <col min="9696" max="9696" width="5.140625" style="109" customWidth="1"/>
    <col min="9697" max="9697" width="13.7109375" style="109" customWidth="1"/>
    <col min="9698" max="9698" width="14.140625" style="109" customWidth="1"/>
    <col min="9699" max="9699" width="13.85546875" style="109" customWidth="1"/>
    <col min="9700" max="9700" width="10.28515625" style="109" customWidth="1"/>
    <col min="9701" max="9701" width="11.5703125" style="109" customWidth="1"/>
    <col min="9702" max="9702" width="10.7109375" style="109" customWidth="1"/>
    <col min="9703" max="9703" width="10.5703125" style="109" customWidth="1"/>
    <col min="9704" max="9704" width="12.42578125" style="109" customWidth="1"/>
    <col min="9705" max="9705" width="12.28515625" style="109" customWidth="1"/>
    <col min="9706" max="9706" width="14.28515625" style="109" customWidth="1"/>
    <col min="9707" max="9707" width="11.28515625" style="109" customWidth="1"/>
    <col min="9708" max="9708" width="13.85546875" style="109" customWidth="1"/>
    <col min="9709" max="9709" width="13.28515625" style="109" customWidth="1"/>
    <col min="9710" max="9710" width="10.85546875" style="109" customWidth="1"/>
    <col min="9711" max="9712" width="9.28515625" style="109" customWidth="1"/>
    <col min="9713" max="9713" width="10.85546875" style="109" customWidth="1"/>
    <col min="9714" max="9714" width="9.42578125" style="109" customWidth="1"/>
    <col min="9715" max="9719" width="0" style="109" hidden="1" customWidth="1"/>
    <col min="9720" max="9720" width="11.85546875" style="109" customWidth="1"/>
    <col min="9721" max="9734" width="15.7109375" style="109" customWidth="1"/>
    <col min="9735" max="9743" width="0" style="109" hidden="1" customWidth="1"/>
    <col min="9744" max="9744" width="9.140625" style="109" customWidth="1"/>
    <col min="9745" max="9951" width="9.140625" style="109"/>
    <col min="9952" max="9952" width="5.140625" style="109" customWidth="1"/>
    <col min="9953" max="9953" width="13.7109375" style="109" customWidth="1"/>
    <col min="9954" max="9954" width="14.140625" style="109" customWidth="1"/>
    <col min="9955" max="9955" width="13.85546875" style="109" customWidth="1"/>
    <col min="9956" max="9956" width="10.28515625" style="109" customWidth="1"/>
    <col min="9957" max="9957" width="11.5703125" style="109" customWidth="1"/>
    <col min="9958" max="9958" width="10.7109375" style="109" customWidth="1"/>
    <col min="9959" max="9959" width="10.5703125" style="109" customWidth="1"/>
    <col min="9960" max="9960" width="12.42578125" style="109" customWidth="1"/>
    <col min="9961" max="9961" width="12.28515625" style="109" customWidth="1"/>
    <col min="9962" max="9962" width="14.28515625" style="109" customWidth="1"/>
    <col min="9963" max="9963" width="11.28515625" style="109" customWidth="1"/>
    <col min="9964" max="9964" width="13.85546875" style="109" customWidth="1"/>
    <col min="9965" max="9965" width="13.28515625" style="109" customWidth="1"/>
    <col min="9966" max="9966" width="10.85546875" style="109" customWidth="1"/>
    <col min="9967" max="9968" width="9.28515625" style="109" customWidth="1"/>
    <col min="9969" max="9969" width="10.85546875" style="109" customWidth="1"/>
    <col min="9970" max="9970" width="9.42578125" style="109" customWidth="1"/>
    <col min="9971" max="9975" width="0" style="109" hidden="1" customWidth="1"/>
    <col min="9976" max="9976" width="11.85546875" style="109" customWidth="1"/>
    <col min="9977" max="9990" width="15.7109375" style="109" customWidth="1"/>
    <col min="9991" max="9999" width="0" style="109" hidden="1" customWidth="1"/>
    <col min="10000" max="10000" width="9.140625" style="109" customWidth="1"/>
    <col min="10001" max="10207" width="9.140625" style="109"/>
    <col min="10208" max="10208" width="5.140625" style="109" customWidth="1"/>
    <col min="10209" max="10209" width="13.7109375" style="109" customWidth="1"/>
    <col min="10210" max="10210" width="14.140625" style="109" customWidth="1"/>
    <col min="10211" max="10211" width="13.85546875" style="109" customWidth="1"/>
    <col min="10212" max="10212" width="10.28515625" style="109" customWidth="1"/>
    <col min="10213" max="10213" width="11.5703125" style="109" customWidth="1"/>
    <col min="10214" max="10214" width="10.7109375" style="109" customWidth="1"/>
    <col min="10215" max="10215" width="10.5703125" style="109" customWidth="1"/>
    <col min="10216" max="10216" width="12.42578125" style="109" customWidth="1"/>
    <col min="10217" max="10217" width="12.28515625" style="109" customWidth="1"/>
    <col min="10218" max="10218" width="14.28515625" style="109" customWidth="1"/>
    <col min="10219" max="10219" width="11.28515625" style="109" customWidth="1"/>
    <col min="10220" max="10220" width="13.85546875" style="109" customWidth="1"/>
    <col min="10221" max="10221" width="13.28515625" style="109" customWidth="1"/>
    <col min="10222" max="10222" width="10.85546875" style="109" customWidth="1"/>
    <col min="10223" max="10224" width="9.28515625" style="109" customWidth="1"/>
    <col min="10225" max="10225" width="10.85546875" style="109" customWidth="1"/>
    <col min="10226" max="10226" width="9.42578125" style="109" customWidth="1"/>
    <col min="10227" max="10231" width="0" style="109" hidden="1" customWidth="1"/>
    <col min="10232" max="10232" width="11.85546875" style="109" customWidth="1"/>
    <col min="10233" max="10246" width="15.7109375" style="109" customWidth="1"/>
    <col min="10247" max="10255" width="0" style="109" hidden="1" customWidth="1"/>
    <col min="10256" max="10256" width="9.140625" style="109" customWidth="1"/>
    <col min="10257" max="10463" width="9.140625" style="109"/>
    <col min="10464" max="10464" width="5.140625" style="109" customWidth="1"/>
    <col min="10465" max="10465" width="13.7109375" style="109" customWidth="1"/>
    <col min="10466" max="10466" width="14.140625" style="109" customWidth="1"/>
    <col min="10467" max="10467" width="13.85546875" style="109" customWidth="1"/>
    <col min="10468" max="10468" width="10.28515625" style="109" customWidth="1"/>
    <col min="10469" max="10469" width="11.5703125" style="109" customWidth="1"/>
    <col min="10470" max="10470" width="10.7109375" style="109" customWidth="1"/>
    <col min="10471" max="10471" width="10.5703125" style="109" customWidth="1"/>
    <col min="10472" max="10472" width="12.42578125" style="109" customWidth="1"/>
    <col min="10473" max="10473" width="12.28515625" style="109" customWidth="1"/>
    <col min="10474" max="10474" width="14.28515625" style="109" customWidth="1"/>
    <col min="10475" max="10475" width="11.28515625" style="109" customWidth="1"/>
    <col min="10476" max="10476" width="13.85546875" style="109" customWidth="1"/>
    <col min="10477" max="10477" width="13.28515625" style="109" customWidth="1"/>
    <col min="10478" max="10478" width="10.85546875" style="109" customWidth="1"/>
    <col min="10479" max="10480" width="9.28515625" style="109" customWidth="1"/>
    <col min="10481" max="10481" width="10.85546875" style="109" customWidth="1"/>
    <col min="10482" max="10482" width="9.42578125" style="109" customWidth="1"/>
    <col min="10483" max="10487" width="0" style="109" hidden="1" customWidth="1"/>
    <col min="10488" max="10488" width="11.85546875" style="109" customWidth="1"/>
    <col min="10489" max="10502" width="15.7109375" style="109" customWidth="1"/>
    <col min="10503" max="10511" width="0" style="109" hidden="1" customWidth="1"/>
    <col min="10512" max="10512" width="9.140625" style="109" customWidth="1"/>
    <col min="10513" max="10719" width="9.140625" style="109"/>
    <col min="10720" max="10720" width="5.140625" style="109" customWidth="1"/>
    <col min="10721" max="10721" width="13.7109375" style="109" customWidth="1"/>
    <col min="10722" max="10722" width="14.140625" style="109" customWidth="1"/>
    <col min="10723" max="10723" width="13.85546875" style="109" customWidth="1"/>
    <col min="10724" max="10724" width="10.28515625" style="109" customWidth="1"/>
    <col min="10725" max="10725" width="11.5703125" style="109" customWidth="1"/>
    <col min="10726" max="10726" width="10.7109375" style="109" customWidth="1"/>
    <col min="10727" max="10727" width="10.5703125" style="109" customWidth="1"/>
    <col min="10728" max="10728" width="12.42578125" style="109" customWidth="1"/>
    <col min="10729" max="10729" width="12.28515625" style="109" customWidth="1"/>
    <col min="10730" max="10730" width="14.28515625" style="109" customWidth="1"/>
    <col min="10731" max="10731" width="11.28515625" style="109" customWidth="1"/>
    <col min="10732" max="10732" width="13.85546875" style="109" customWidth="1"/>
    <col min="10733" max="10733" width="13.28515625" style="109" customWidth="1"/>
    <col min="10734" max="10734" width="10.85546875" style="109" customWidth="1"/>
    <col min="10735" max="10736" width="9.28515625" style="109" customWidth="1"/>
    <col min="10737" max="10737" width="10.85546875" style="109" customWidth="1"/>
    <col min="10738" max="10738" width="9.42578125" style="109" customWidth="1"/>
    <col min="10739" max="10743" width="0" style="109" hidden="1" customWidth="1"/>
    <col min="10744" max="10744" width="11.85546875" style="109" customWidth="1"/>
    <col min="10745" max="10758" width="15.7109375" style="109" customWidth="1"/>
    <col min="10759" max="10767" width="0" style="109" hidden="1" customWidth="1"/>
    <col min="10768" max="10768" width="9.140625" style="109" customWidth="1"/>
    <col min="10769" max="10975" width="9.140625" style="109"/>
    <col min="10976" max="10976" width="5.140625" style="109" customWidth="1"/>
    <col min="10977" max="10977" width="13.7109375" style="109" customWidth="1"/>
    <col min="10978" max="10978" width="14.140625" style="109" customWidth="1"/>
    <col min="10979" max="10979" width="13.85546875" style="109" customWidth="1"/>
    <col min="10980" max="10980" width="10.28515625" style="109" customWidth="1"/>
    <col min="10981" max="10981" width="11.5703125" style="109" customWidth="1"/>
    <col min="10982" max="10982" width="10.7109375" style="109" customWidth="1"/>
    <col min="10983" max="10983" width="10.5703125" style="109" customWidth="1"/>
    <col min="10984" max="10984" width="12.42578125" style="109" customWidth="1"/>
    <col min="10985" max="10985" width="12.28515625" style="109" customWidth="1"/>
    <col min="10986" max="10986" width="14.28515625" style="109" customWidth="1"/>
    <col min="10987" max="10987" width="11.28515625" style="109" customWidth="1"/>
    <col min="10988" max="10988" width="13.85546875" style="109" customWidth="1"/>
    <col min="10989" max="10989" width="13.28515625" style="109" customWidth="1"/>
    <col min="10990" max="10990" width="10.85546875" style="109" customWidth="1"/>
    <col min="10991" max="10992" width="9.28515625" style="109" customWidth="1"/>
    <col min="10993" max="10993" width="10.85546875" style="109" customWidth="1"/>
    <col min="10994" max="10994" width="9.42578125" style="109" customWidth="1"/>
    <col min="10995" max="10999" width="0" style="109" hidden="1" customWidth="1"/>
    <col min="11000" max="11000" width="11.85546875" style="109" customWidth="1"/>
    <col min="11001" max="11014" width="15.7109375" style="109" customWidth="1"/>
    <col min="11015" max="11023" width="0" style="109" hidden="1" customWidth="1"/>
    <col min="11024" max="11024" width="9.140625" style="109" customWidth="1"/>
    <col min="11025" max="11231" width="9.140625" style="109"/>
    <col min="11232" max="11232" width="5.140625" style="109" customWidth="1"/>
    <col min="11233" max="11233" width="13.7109375" style="109" customWidth="1"/>
    <col min="11234" max="11234" width="14.140625" style="109" customWidth="1"/>
    <col min="11235" max="11235" width="13.85546875" style="109" customWidth="1"/>
    <col min="11236" max="11236" width="10.28515625" style="109" customWidth="1"/>
    <col min="11237" max="11237" width="11.5703125" style="109" customWidth="1"/>
    <col min="11238" max="11238" width="10.7109375" style="109" customWidth="1"/>
    <col min="11239" max="11239" width="10.5703125" style="109" customWidth="1"/>
    <col min="11240" max="11240" width="12.42578125" style="109" customWidth="1"/>
    <col min="11241" max="11241" width="12.28515625" style="109" customWidth="1"/>
    <col min="11242" max="11242" width="14.28515625" style="109" customWidth="1"/>
    <col min="11243" max="11243" width="11.28515625" style="109" customWidth="1"/>
    <col min="11244" max="11244" width="13.85546875" style="109" customWidth="1"/>
    <col min="11245" max="11245" width="13.28515625" style="109" customWidth="1"/>
    <col min="11246" max="11246" width="10.85546875" style="109" customWidth="1"/>
    <col min="11247" max="11248" width="9.28515625" style="109" customWidth="1"/>
    <col min="11249" max="11249" width="10.85546875" style="109" customWidth="1"/>
    <col min="11250" max="11250" width="9.42578125" style="109" customWidth="1"/>
    <col min="11251" max="11255" width="0" style="109" hidden="1" customWidth="1"/>
    <col min="11256" max="11256" width="11.85546875" style="109" customWidth="1"/>
    <col min="11257" max="11270" width="15.7109375" style="109" customWidth="1"/>
    <col min="11271" max="11279" width="0" style="109" hidden="1" customWidth="1"/>
    <col min="11280" max="11280" width="9.140625" style="109" customWidth="1"/>
    <col min="11281" max="11487" width="9.140625" style="109"/>
    <col min="11488" max="11488" width="5.140625" style="109" customWidth="1"/>
    <col min="11489" max="11489" width="13.7109375" style="109" customWidth="1"/>
    <col min="11490" max="11490" width="14.140625" style="109" customWidth="1"/>
    <col min="11491" max="11491" width="13.85546875" style="109" customWidth="1"/>
    <col min="11492" max="11492" width="10.28515625" style="109" customWidth="1"/>
    <col min="11493" max="11493" width="11.5703125" style="109" customWidth="1"/>
    <col min="11494" max="11494" width="10.7109375" style="109" customWidth="1"/>
    <col min="11495" max="11495" width="10.5703125" style="109" customWidth="1"/>
    <col min="11496" max="11496" width="12.42578125" style="109" customWidth="1"/>
    <col min="11497" max="11497" width="12.28515625" style="109" customWidth="1"/>
    <col min="11498" max="11498" width="14.28515625" style="109" customWidth="1"/>
    <col min="11499" max="11499" width="11.28515625" style="109" customWidth="1"/>
    <col min="11500" max="11500" width="13.85546875" style="109" customWidth="1"/>
    <col min="11501" max="11501" width="13.28515625" style="109" customWidth="1"/>
    <col min="11502" max="11502" width="10.85546875" style="109" customWidth="1"/>
    <col min="11503" max="11504" width="9.28515625" style="109" customWidth="1"/>
    <col min="11505" max="11505" width="10.85546875" style="109" customWidth="1"/>
    <col min="11506" max="11506" width="9.42578125" style="109" customWidth="1"/>
    <col min="11507" max="11511" width="0" style="109" hidden="1" customWidth="1"/>
    <col min="11512" max="11512" width="11.85546875" style="109" customWidth="1"/>
    <col min="11513" max="11526" width="15.7109375" style="109" customWidth="1"/>
    <col min="11527" max="11535" width="0" style="109" hidden="1" customWidth="1"/>
    <col min="11536" max="11536" width="9.140625" style="109" customWidth="1"/>
    <col min="11537" max="11743" width="9.140625" style="109"/>
    <col min="11744" max="11744" width="5.140625" style="109" customWidth="1"/>
    <col min="11745" max="11745" width="13.7109375" style="109" customWidth="1"/>
    <col min="11746" max="11746" width="14.140625" style="109" customWidth="1"/>
    <col min="11747" max="11747" width="13.85546875" style="109" customWidth="1"/>
    <col min="11748" max="11748" width="10.28515625" style="109" customWidth="1"/>
    <col min="11749" max="11749" width="11.5703125" style="109" customWidth="1"/>
    <col min="11750" max="11750" width="10.7109375" style="109" customWidth="1"/>
    <col min="11751" max="11751" width="10.5703125" style="109" customWidth="1"/>
    <col min="11752" max="11752" width="12.42578125" style="109" customWidth="1"/>
    <col min="11753" max="11753" width="12.28515625" style="109" customWidth="1"/>
    <col min="11754" max="11754" width="14.28515625" style="109" customWidth="1"/>
    <col min="11755" max="11755" width="11.28515625" style="109" customWidth="1"/>
    <col min="11756" max="11756" width="13.85546875" style="109" customWidth="1"/>
    <col min="11757" max="11757" width="13.28515625" style="109" customWidth="1"/>
    <col min="11758" max="11758" width="10.85546875" style="109" customWidth="1"/>
    <col min="11759" max="11760" width="9.28515625" style="109" customWidth="1"/>
    <col min="11761" max="11761" width="10.85546875" style="109" customWidth="1"/>
    <col min="11762" max="11762" width="9.42578125" style="109" customWidth="1"/>
    <col min="11763" max="11767" width="0" style="109" hidden="1" customWidth="1"/>
    <col min="11768" max="11768" width="11.85546875" style="109" customWidth="1"/>
    <col min="11769" max="11782" width="15.7109375" style="109" customWidth="1"/>
    <col min="11783" max="11791" width="0" style="109" hidden="1" customWidth="1"/>
    <col min="11792" max="11792" width="9.140625" style="109" customWidth="1"/>
    <col min="11793" max="11999" width="9.140625" style="109"/>
    <col min="12000" max="12000" width="5.140625" style="109" customWidth="1"/>
    <col min="12001" max="12001" width="13.7109375" style="109" customWidth="1"/>
    <col min="12002" max="12002" width="14.140625" style="109" customWidth="1"/>
    <col min="12003" max="12003" width="13.85546875" style="109" customWidth="1"/>
    <col min="12004" max="12004" width="10.28515625" style="109" customWidth="1"/>
    <col min="12005" max="12005" width="11.5703125" style="109" customWidth="1"/>
    <col min="12006" max="12006" width="10.7109375" style="109" customWidth="1"/>
    <col min="12007" max="12007" width="10.5703125" style="109" customWidth="1"/>
    <col min="12008" max="12008" width="12.42578125" style="109" customWidth="1"/>
    <col min="12009" max="12009" width="12.28515625" style="109" customWidth="1"/>
    <col min="12010" max="12010" width="14.28515625" style="109" customWidth="1"/>
    <col min="12011" max="12011" width="11.28515625" style="109" customWidth="1"/>
    <col min="12012" max="12012" width="13.85546875" style="109" customWidth="1"/>
    <col min="12013" max="12013" width="13.28515625" style="109" customWidth="1"/>
    <col min="12014" max="12014" width="10.85546875" style="109" customWidth="1"/>
    <col min="12015" max="12016" width="9.28515625" style="109" customWidth="1"/>
    <col min="12017" max="12017" width="10.85546875" style="109" customWidth="1"/>
    <col min="12018" max="12018" width="9.42578125" style="109" customWidth="1"/>
    <col min="12019" max="12023" width="0" style="109" hidden="1" customWidth="1"/>
    <col min="12024" max="12024" width="11.85546875" style="109" customWidth="1"/>
    <col min="12025" max="12038" width="15.7109375" style="109" customWidth="1"/>
    <col min="12039" max="12047" width="0" style="109" hidden="1" customWidth="1"/>
    <col min="12048" max="12048" width="9.140625" style="109" customWidth="1"/>
    <col min="12049" max="12255" width="9.140625" style="109"/>
    <col min="12256" max="12256" width="5.140625" style="109" customWidth="1"/>
    <col min="12257" max="12257" width="13.7109375" style="109" customWidth="1"/>
    <col min="12258" max="12258" width="14.140625" style="109" customWidth="1"/>
    <col min="12259" max="12259" width="13.85546875" style="109" customWidth="1"/>
    <col min="12260" max="12260" width="10.28515625" style="109" customWidth="1"/>
    <col min="12261" max="12261" width="11.5703125" style="109" customWidth="1"/>
    <col min="12262" max="12262" width="10.7109375" style="109" customWidth="1"/>
    <col min="12263" max="12263" width="10.5703125" style="109" customWidth="1"/>
    <col min="12264" max="12264" width="12.42578125" style="109" customWidth="1"/>
    <col min="12265" max="12265" width="12.28515625" style="109" customWidth="1"/>
    <col min="12266" max="12266" width="14.28515625" style="109" customWidth="1"/>
    <col min="12267" max="12267" width="11.28515625" style="109" customWidth="1"/>
    <col min="12268" max="12268" width="13.85546875" style="109" customWidth="1"/>
    <col min="12269" max="12269" width="13.28515625" style="109" customWidth="1"/>
    <col min="12270" max="12270" width="10.85546875" style="109" customWidth="1"/>
    <col min="12271" max="12272" width="9.28515625" style="109" customWidth="1"/>
    <col min="12273" max="12273" width="10.85546875" style="109" customWidth="1"/>
    <col min="12274" max="12274" width="9.42578125" style="109" customWidth="1"/>
    <col min="12275" max="12279" width="0" style="109" hidden="1" customWidth="1"/>
    <col min="12280" max="12280" width="11.85546875" style="109" customWidth="1"/>
    <col min="12281" max="12294" width="15.7109375" style="109" customWidth="1"/>
    <col min="12295" max="12303" width="0" style="109" hidden="1" customWidth="1"/>
    <col min="12304" max="12304" width="9.140625" style="109" customWidth="1"/>
    <col min="12305" max="12511" width="9.140625" style="109"/>
    <col min="12512" max="12512" width="5.140625" style="109" customWidth="1"/>
    <col min="12513" max="12513" width="13.7109375" style="109" customWidth="1"/>
    <col min="12514" max="12514" width="14.140625" style="109" customWidth="1"/>
    <col min="12515" max="12515" width="13.85546875" style="109" customWidth="1"/>
    <col min="12516" max="12516" width="10.28515625" style="109" customWidth="1"/>
    <col min="12517" max="12517" width="11.5703125" style="109" customWidth="1"/>
    <col min="12518" max="12518" width="10.7109375" style="109" customWidth="1"/>
    <col min="12519" max="12519" width="10.5703125" style="109" customWidth="1"/>
    <col min="12520" max="12520" width="12.42578125" style="109" customWidth="1"/>
    <col min="12521" max="12521" width="12.28515625" style="109" customWidth="1"/>
    <col min="12522" max="12522" width="14.28515625" style="109" customWidth="1"/>
    <col min="12523" max="12523" width="11.28515625" style="109" customWidth="1"/>
    <col min="12524" max="12524" width="13.85546875" style="109" customWidth="1"/>
    <col min="12525" max="12525" width="13.28515625" style="109" customWidth="1"/>
    <col min="12526" max="12526" width="10.85546875" style="109" customWidth="1"/>
    <col min="12527" max="12528" width="9.28515625" style="109" customWidth="1"/>
    <col min="12529" max="12529" width="10.85546875" style="109" customWidth="1"/>
    <col min="12530" max="12530" width="9.42578125" style="109" customWidth="1"/>
    <col min="12531" max="12535" width="0" style="109" hidden="1" customWidth="1"/>
    <col min="12536" max="12536" width="11.85546875" style="109" customWidth="1"/>
    <col min="12537" max="12550" width="15.7109375" style="109" customWidth="1"/>
    <col min="12551" max="12559" width="0" style="109" hidden="1" customWidth="1"/>
    <col min="12560" max="12560" width="9.140625" style="109" customWidth="1"/>
    <col min="12561" max="12767" width="9.140625" style="109"/>
    <col min="12768" max="12768" width="5.140625" style="109" customWidth="1"/>
    <col min="12769" max="12769" width="13.7109375" style="109" customWidth="1"/>
    <col min="12770" max="12770" width="14.140625" style="109" customWidth="1"/>
    <col min="12771" max="12771" width="13.85546875" style="109" customWidth="1"/>
    <col min="12772" max="12772" width="10.28515625" style="109" customWidth="1"/>
    <col min="12773" max="12773" width="11.5703125" style="109" customWidth="1"/>
    <col min="12774" max="12774" width="10.7109375" style="109" customWidth="1"/>
    <col min="12775" max="12775" width="10.5703125" style="109" customWidth="1"/>
    <col min="12776" max="12776" width="12.42578125" style="109" customWidth="1"/>
    <col min="12777" max="12777" width="12.28515625" style="109" customWidth="1"/>
    <col min="12778" max="12778" width="14.28515625" style="109" customWidth="1"/>
    <col min="12779" max="12779" width="11.28515625" style="109" customWidth="1"/>
    <col min="12780" max="12780" width="13.85546875" style="109" customWidth="1"/>
    <col min="12781" max="12781" width="13.28515625" style="109" customWidth="1"/>
    <col min="12782" max="12782" width="10.85546875" style="109" customWidth="1"/>
    <col min="12783" max="12784" width="9.28515625" style="109" customWidth="1"/>
    <col min="12785" max="12785" width="10.85546875" style="109" customWidth="1"/>
    <col min="12786" max="12786" width="9.42578125" style="109" customWidth="1"/>
    <col min="12787" max="12791" width="0" style="109" hidden="1" customWidth="1"/>
    <col min="12792" max="12792" width="11.85546875" style="109" customWidth="1"/>
    <col min="12793" max="12806" width="15.7109375" style="109" customWidth="1"/>
    <col min="12807" max="12815" width="0" style="109" hidden="1" customWidth="1"/>
    <col min="12816" max="12816" width="9.140625" style="109" customWidth="1"/>
    <col min="12817" max="13023" width="9.140625" style="109"/>
    <col min="13024" max="13024" width="5.140625" style="109" customWidth="1"/>
    <col min="13025" max="13025" width="13.7109375" style="109" customWidth="1"/>
    <col min="13026" max="13026" width="14.140625" style="109" customWidth="1"/>
    <col min="13027" max="13027" width="13.85546875" style="109" customWidth="1"/>
    <col min="13028" max="13028" width="10.28515625" style="109" customWidth="1"/>
    <col min="13029" max="13029" width="11.5703125" style="109" customWidth="1"/>
    <col min="13030" max="13030" width="10.7109375" style="109" customWidth="1"/>
    <col min="13031" max="13031" width="10.5703125" style="109" customWidth="1"/>
    <col min="13032" max="13032" width="12.42578125" style="109" customWidth="1"/>
    <col min="13033" max="13033" width="12.28515625" style="109" customWidth="1"/>
    <col min="13034" max="13034" width="14.28515625" style="109" customWidth="1"/>
    <col min="13035" max="13035" width="11.28515625" style="109" customWidth="1"/>
    <col min="13036" max="13036" width="13.85546875" style="109" customWidth="1"/>
    <col min="13037" max="13037" width="13.28515625" style="109" customWidth="1"/>
    <col min="13038" max="13038" width="10.85546875" style="109" customWidth="1"/>
    <col min="13039" max="13040" width="9.28515625" style="109" customWidth="1"/>
    <col min="13041" max="13041" width="10.85546875" style="109" customWidth="1"/>
    <col min="13042" max="13042" width="9.42578125" style="109" customWidth="1"/>
    <col min="13043" max="13047" width="0" style="109" hidden="1" customWidth="1"/>
    <col min="13048" max="13048" width="11.85546875" style="109" customWidth="1"/>
    <col min="13049" max="13062" width="15.7109375" style="109" customWidth="1"/>
    <col min="13063" max="13071" width="0" style="109" hidden="1" customWidth="1"/>
    <col min="13072" max="13072" width="9.140625" style="109" customWidth="1"/>
    <col min="13073" max="13279" width="9.140625" style="109"/>
    <col min="13280" max="13280" width="5.140625" style="109" customWidth="1"/>
    <col min="13281" max="13281" width="13.7109375" style="109" customWidth="1"/>
    <col min="13282" max="13282" width="14.140625" style="109" customWidth="1"/>
    <col min="13283" max="13283" width="13.85546875" style="109" customWidth="1"/>
    <col min="13284" max="13284" width="10.28515625" style="109" customWidth="1"/>
    <col min="13285" max="13285" width="11.5703125" style="109" customWidth="1"/>
    <col min="13286" max="13286" width="10.7109375" style="109" customWidth="1"/>
    <col min="13287" max="13287" width="10.5703125" style="109" customWidth="1"/>
    <col min="13288" max="13288" width="12.42578125" style="109" customWidth="1"/>
    <col min="13289" max="13289" width="12.28515625" style="109" customWidth="1"/>
    <col min="13290" max="13290" width="14.28515625" style="109" customWidth="1"/>
    <col min="13291" max="13291" width="11.28515625" style="109" customWidth="1"/>
    <col min="13292" max="13292" width="13.85546875" style="109" customWidth="1"/>
    <col min="13293" max="13293" width="13.28515625" style="109" customWidth="1"/>
    <col min="13294" max="13294" width="10.85546875" style="109" customWidth="1"/>
    <col min="13295" max="13296" width="9.28515625" style="109" customWidth="1"/>
    <col min="13297" max="13297" width="10.85546875" style="109" customWidth="1"/>
    <col min="13298" max="13298" width="9.42578125" style="109" customWidth="1"/>
    <col min="13299" max="13303" width="0" style="109" hidden="1" customWidth="1"/>
    <col min="13304" max="13304" width="11.85546875" style="109" customWidth="1"/>
    <col min="13305" max="13318" width="15.7109375" style="109" customWidth="1"/>
    <col min="13319" max="13327" width="0" style="109" hidden="1" customWidth="1"/>
    <col min="13328" max="13328" width="9.140625" style="109" customWidth="1"/>
    <col min="13329" max="13535" width="9.140625" style="109"/>
    <col min="13536" max="13536" width="5.140625" style="109" customWidth="1"/>
    <col min="13537" max="13537" width="13.7109375" style="109" customWidth="1"/>
    <col min="13538" max="13538" width="14.140625" style="109" customWidth="1"/>
    <col min="13539" max="13539" width="13.85546875" style="109" customWidth="1"/>
    <col min="13540" max="13540" width="10.28515625" style="109" customWidth="1"/>
    <col min="13541" max="13541" width="11.5703125" style="109" customWidth="1"/>
    <col min="13542" max="13542" width="10.7109375" style="109" customWidth="1"/>
    <col min="13543" max="13543" width="10.5703125" style="109" customWidth="1"/>
    <col min="13544" max="13544" width="12.42578125" style="109" customWidth="1"/>
    <col min="13545" max="13545" width="12.28515625" style="109" customWidth="1"/>
    <col min="13546" max="13546" width="14.28515625" style="109" customWidth="1"/>
    <col min="13547" max="13547" width="11.28515625" style="109" customWidth="1"/>
    <col min="13548" max="13548" width="13.85546875" style="109" customWidth="1"/>
    <col min="13549" max="13549" width="13.28515625" style="109" customWidth="1"/>
    <col min="13550" max="13550" width="10.85546875" style="109" customWidth="1"/>
    <col min="13551" max="13552" width="9.28515625" style="109" customWidth="1"/>
    <col min="13553" max="13553" width="10.85546875" style="109" customWidth="1"/>
    <col min="13554" max="13554" width="9.42578125" style="109" customWidth="1"/>
    <col min="13555" max="13559" width="0" style="109" hidden="1" customWidth="1"/>
    <col min="13560" max="13560" width="11.85546875" style="109" customWidth="1"/>
    <col min="13561" max="13574" width="15.7109375" style="109" customWidth="1"/>
    <col min="13575" max="13583" width="0" style="109" hidden="1" customWidth="1"/>
    <col min="13584" max="13584" width="9.140625" style="109" customWidth="1"/>
    <col min="13585" max="13791" width="9.140625" style="109"/>
    <col min="13792" max="13792" width="5.140625" style="109" customWidth="1"/>
    <col min="13793" max="13793" width="13.7109375" style="109" customWidth="1"/>
    <col min="13794" max="13794" width="14.140625" style="109" customWidth="1"/>
    <col min="13795" max="13795" width="13.85546875" style="109" customWidth="1"/>
    <col min="13796" max="13796" width="10.28515625" style="109" customWidth="1"/>
    <col min="13797" max="13797" width="11.5703125" style="109" customWidth="1"/>
    <col min="13798" max="13798" width="10.7109375" style="109" customWidth="1"/>
    <col min="13799" max="13799" width="10.5703125" style="109" customWidth="1"/>
    <col min="13800" max="13800" width="12.42578125" style="109" customWidth="1"/>
    <col min="13801" max="13801" width="12.28515625" style="109" customWidth="1"/>
    <col min="13802" max="13802" width="14.28515625" style="109" customWidth="1"/>
    <col min="13803" max="13803" width="11.28515625" style="109" customWidth="1"/>
    <col min="13804" max="13804" width="13.85546875" style="109" customWidth="1"/>
    <col min="13805" max="13805" width="13.28515625" style="109" customWidth="1"/>
    <col min="13806" max="13806" width="10.85546875" style="109" customWidth="1"/>
    <col min="13807" max="13808" width="9.28515625" style="109" customWidth="1"/>
    <col min="13809" max="13809" width="10.85546875" style="109" customWidth="1"/>
    <col min="13810" max="13810" width="9.42578125" style="109" customWidth="1"/>
    <col min="13811" max="13815" width="0" style="109" hidden="1" customWidth="1"/>
    <col min="13816" max="13816" width="11.85546875" style="109" customWidth="1"/>
    <col min="13817" max="13830" width="15.7109375" style="109" customWidth="1"/>
    <col min="13831" max="13839" width="0" style="109" hidden="1" customWidth="1"/>
    <col min="13840" max="13840" width="9.140625" style="109" customWidth="1"/>
    <col min="13841" max="14047" width="9.140625" style="109"/>
    <col min="14048" max="14048" width="5.140625" style="109" customWidth="1"/>
    <col min="14049" max="14049" width="13.7109375" style="109" customWidth="1"/>
    <col min="14050" max="14050" width="14.140625" style="109" customWidth="1"/>
    <col min="14051" max="14051" width="13.85546875" style="109" customWidth="1"/>
    <col min="14052" max="14052" width="10.28515625" style="109" customWidth="1"/>
    <col min="14053" max="14053" width="11.5703125" style="109" customWidth="1"/>
    <col min="14054" max="14054" width="10.7109375" style="109" customWidth="1"/>
    <col min="14055" max="14055" width="10.5703125" style="109" customWidth="1"/>
    <col min="14056" max="14056" width="12.42578125" style="109" customWidth="1"/>
    <col min="14057" max="14057" width="12.28515625" style="109" customWidth="1"/>
    <col min="14058" max="14058" width="14.28515625" style="109" customWidth="1"/>
    <col min="14059" max="14059" width="11.28515625" style="109" customWidth="1"/>
    <col min="14060" max="14060" width="13.85546875" style="109" customWidth="1"/>
    <col min="14061" max="14061" width="13.28515625" style="109" customWidth="1"/>
    <col min="14062" max="14062" width="10.85546875" style="109" customWidth="1"/>
    <col min="14063" max="14064" width="9.28515625" style="109" customWidth="1"/>
    <col min="14065" max="14065" width="10.85546875" style="109" customWidth="1"/>
    <col min="14066" max="14066" width="9.42578125" style="109" customWidth="1"/>
    <col min="14067" max="14071" width="0" style="109" hidden="1" customWidth="1"/>
    <col min="14072" max="14072" width="11.85546875" style="109" customWidth="1"/>
    <col min="14073" max="14086" width="15.7109375" style="109" customWidth="1"/>
    <col min="14087" max="14095" width="0" style="109" hidden="1" customWidth="1"/>
    <col min="14096" max="14096" width="9.140625" style="109" customWidth="1"/>
    <col min="14097" max="14303" width="9.140625" style="109"/>
    <col min="14304" max="14304" width="5.140625" style="109" customWidth="1"/>
    <col min="14305" max="14305" width="13.7109375" style="109" customWidth="1"/>
    <col min="14306" max="14306" width="14.140625" style="109" customWidth="1"/>
    <col min="14307" max="14307" width="13.85546875" style="109" customWidth="1"/>
    <col min="14308" max="14308" width="10.28515625" style="109" customWidth="1"/>
    <col min="14309" max="14309" width="11.5703125" style="109" customWidth="1"/>
    <col min="14310" max="14310" width="10.7109375" style="109" customWidth="1"/>
    <col min="14311" max="14311" width="10.5703125" style="109" customWidth="1"/>
    <col min="14312" max="14312" width="12.42578125" style="109" customWidth="1"/>
    <col min="14313" max="14313" width="12.28515625" style="109" customWidth="1"/>
    <col min="14314" max="14314" width="14.28515625" style="109" customWidth="1"/>
    <col min="14315" max="14315" width="11.28515625" style="109" customWidth="1"/>
    <col min="14316" max="14316" width="13.85546875" style="109" customWidth="1"/>
    <col min="14317" max="14317" width="13.28515625" style="109" customWidth="1"/>
    <col min="14318" max="14318" width="10.85546875" style="109" customWidth="1"/>
    <col min="14319" max="14320" width="9.28515625" style="109" customWidth="1"/>
    <col min="14321" max="14321" width="10.85546875" style="109" customWidth="1"/>
    <col min="14322" max="14322" width="9.42578125" style="109" customWidth="1"/>
    <col min="14323" max="14327" width="0" style="109" hidden="1" customWidth="1"/>
    <col min="14328" max="14328" width="11.85546875" style="109" customWidth="1"/>
    <col min="14329" max="14342" width="15.7109375" style="109" customWidth="1"/>
    <col min="14343" max="14351" width="0" style="109" hidden="1" customWidth="1"/>
    <col min="14352" max="14352" width="9.140625" style="109" customWidth="1"/>
    <col min="14353" max="14559" width="9.140625" style="109"/>
    <col min="14560" max="14560" width="5.140625" style="109" customWidth="1"/>
    <col min="14561" max="14561" width="13.7109375" style="109" customWidth="1"/>
    <col min="14562" max="14562" width="14.140625" style="109" customWidth="1"/>
    <col min="14563" max="14563" width="13.85546875" style="109" customWidth="1"/>
    <col min="14564" max="14564" width="10.28515625" style="109" customWidth="1"/>
    <col min="14565" max="14565" width="11.5703125" style="109" customWidth="1"/>
    <col min="14566" max="14566" width="10.7109375" style="109" customWidth="1"/>
    <col min="14567" max="14567" width="10.5703125" style="109" customWidth="1"/>
    <col min="14568" max="14568" width="12.42578125" style="109" customWidth="1"/>
    <col min="14569" max="14569" width="12.28515625" style="109" customWidth="1"/>
    <col min="14570" max="14570" width="14.28515625" style="109" customWidth="1"/>
    <col min="14571" max="14571" width="11.28515625" style="109" customWidth="1"/>
    <col min="14572" max="14572" width="13.85546875" style="109" customWidth="1"/>
    <col min="14573" max="14573" width="13.28515625" style="109" customWidth="1"/>
    <col min="14574" max="14574" width="10.85546875" style="109" customWidth="1"/>
    <col min="14575" max="14576" width="9.28515625" style="109" customWidth="1"/>
    <col min="14577" max="14577" width="10.85546875" style="109" customWidth="1"/>
    <col min="14578" max="14578" width="9.42578125" style="109" customWidth="1"/>
    <col min="14579" max="14583" width="0" style="109" hidden="1" customWidth="1"/>
    <col min="14584" max="14584" width="11.85546875" style="109" customWidth="1"/>
    <col min="14585" max="14598" width="15.7109375" style="109" customWidth="1"/>
    <col min="14599" max="14607" width="0" style="109" hidden="1" customWidth="1"/>
    <col min="14608" max="14608" width="9.140625" style="109" customWidth="1"/>
    <col min="14609" max="14815" width="9.140625" style="109"/>
    <col min="14816" max="14816" width="5.140625" style="109" customWidth="1"/>
    <col min="14817" max="14817" width="13.7109375" style="109" customWidth="1"/>
    <col min="14818" max="14818" width="14.140625" style="109" customWidth="1"/>
    <col min="14819" max="14819" width="13.85546875" style="109" customWidth="1"/>
    <col min="14820" max="14820" width="10.28515625" style="109" customWidth="1"/>
    <col min="14821" max="14821" width="11.5703125" style="109" customWidth="1"/>
    <col min="14822" max="14822" width="10.7109375" style="109" customWidth="1"/>
    <col min="14823" max="14823" width="10.5703125" style="109" customWidth="1"/>
    <col min="14824" max="14824" width="12.42578125" style="109" customWidth="1"/>
    <col min="14825" max="14825" width="12.28515625" style="109" customWidth="1"/>
    <col min="14826" max="14826" width="14.28515625" style="109" customWidth="1"/>
    <col min="14827" max="14827" width="11.28515625" style="109" customWidth="1"/>
    <col min="14828" max="14828" width="13.85546875" style="109" customWidth="1"/>
    <col min="14829" max="14829" width="13.28515625" style="109" customWidth="1"/>
    <col min="14830" max="14830" width="10.85546875" style="109" customWidth="1"/>
    <col min="14831" max="14832" width="9.28515625" style="109" customWidth="1"/>
    <col min="14833" max="14833" width="10.85546875" style="109" customWidth="1"/>
    <col min="14834" max="14834" width="9.42578125" style="109" customWidth="1"/>
    <col min="14835" max="14839" width="0" style="109" hidden="1" customWidth="1"/>
    <col min="14840" max="14840" width="11.85546875" style="109" customWidth="1"/>
    <col min="14841" max="14854" width="15.7109375" style="109" customWidth="1"/>
    <col min="14855" max="14863" width="0" style="109" hidden="1" customWidth="1"/>
    <col min="14864" max="14864" width="9.140625" style="109" customWidth="1"/>
    <col min="14865" max="15071" width="9.140625" style="109"/>
    <col min="15072" max="15072" width="5.140625" style="109" customWidth="1"/>
    <col min="15073" max="15073" width="13.7109375" style="109" customWidth="1"/>
    <col min="15074" max="15074" width="14.140625" style="109" customWidth="1"/>
    <col min="15075" max="15075" width="13.85546875" style="109" customWidth="1"/>
    <col min="15076" max="15076" width="10.28515625" style="109" customWidth="1"/>
    <col min="15077" max="15077" width="11.5703125" style="109" customWidth="1"/>
    <col min="15078" max="15078" width="10.7109375" style="109" customWidth="1"/>
    <col min="15079" max="15079" width="10.5703125" style="109" customWidth="1"/>
    <col min="15080" max="15080" width="12.42578125" style="109" customWidth="1"/>
    <col min="15081" max="15081" width="12.28515625" style="109" customWidth="1"/>
    <col min="15082" max="15082" width="14.28515625" style="109" customWidth="1"/>
    <col min="15083" max="15083" width="11.28515625" style="109" customWidth="1"/>
    <col min="15084" max="15084" width="13.85546875" style="109" customWidth="1"/>
    <col min="15085" max="15085" width="13.28515625" style="109" customWidth="1"/>
    <col min="15086" max="15086" width="10.85546875" style="109" customWidth="1"/>
    <col min="15087" max="15088" width="9.28515625" style="109" customWidth="1"/>
    <col min="15089" max="15089" width="10.85546875" style="109" customWidth="1"/>
    <col min="15090" max="15090" width="9.42578125" style="109" customWidth="1"/>
    <col min="15091" max="15095" width="0" style="109" hidden="1" customWidth="1"/>
    <col min="15096" max="15096" width="11.85546875" style="109" customWidth="1"/>
    <col min="15097" max="15110" width="15.7109375" style="109" customWidth="1"/>
    <col min="15111" max="15119" width="0" style="109" hidden="1" customWidth="1"/>
    <col min="15120" max="15120" width="9.140625" style="109" customWidth="1"/>
    <col min="15121" max="15327" width="9.140625" style="109"/>
    <col min="15328" max="15328" width="5.140625" style="109" customWidth="1"/>
    <col min="15329" max="15329" width="13.7109375" style="109" customWidth="1"/>
    <col min="15330" max="15330" width="14.140625" style="109" customWidth="1"/>
    <col min="15331" max="15331" width="13.85546875" style="109" customWidth="1"/>
    <col min="15332" max="15332" width="10.28515625" style="109" customWidth="1"/>
    <col min="15333" max="15333" width="11.5703125" style="109" customWidth="1"/>
    <col min="15334" max="15334" width="10.7109375" style="109" customWidth="1"/>
    <col min="15335" max="15335" width="10.5703125" style="109" customWidth="1"/>
    <col min="15336" max="15336" width="12.42578125" style="109" customWidth="1"/>
    <col min="15337" max="15337" width="12.28515625" style="109" customWidth="1"/>
    <col min="15338" max="15338" width="14.28515625" style="109" customWidth="1"/>
    <col min="15339" max="15339" width="11.28515625" style="109" customWidth="1"/>
    <col min="15340" max="15340" width="13.85546875" style="109" customWidth="1"/>
    <col min="15341" max="15341" width="13.28515625" style="109" customWidth="1"/>
    <col min="15342" max="15342" width="10.85546875" style="109" customWidth="1"/>
    <col min="15343" max="15344" width="9.28515625" style="109" customWidth="1"/>
    <col min="15345" max="15345" width="10.85546875" style="109" customWidth="1"/>
    <col min="15346" max="15346" width="9.42578125" style="109" customWidth="1"/>
    <col min="15347" max="15351" width="0" style="109" hidden="1" customWidth="1"/>
    <col min="15352" max="15352" width="11.85546875" style="109" customWidth="1"/>
    <col min="15353" max="15366" width="15.7109375" style="109" customWidth="1"/>
    <col min="15367" max="15375" width="0" style="109" hidden="1" customWidth="1"/>
    <col min="15376" max="15376" width="9.140625" style="109" customWidth="1"/>
    <col min="15377" max="15583" width="9.140625" style="109"/>
    <col min="15584" max="15584" width="5.140625" style="109" customWidth="1"/>
    <col min="15585" max="15585" width="13.7109375" style="109" customWidth="1"/>
    <col min="15586" max="15586" width="14.140625" style="109" customWidth="1"/>
    <col min="15587" max="15587" width="13.85546875" style="109" customWidth="1"/>
    <col min="15588" max="15588" width="10.28515625" style="109" customWidth="1"/>
    <col min="15589" max="15589" width="11.5703125" style="109" customWidth="1"/>
    <col min="15590" max="15590" width="10.7109375" style="109" customWidth="1"/>
    <col min="15591" max="15591" width="10.5703125" style="109" customWidth="1"/>
    <col min="15592" max="15592" width="12.42578125" style="109" customWidth="1"/>
    <col min="15593" max="15593" width="12.28515625" style="109" customWidth="1"/>
    <col min="15594" max="15594" width="14.28515625" style="109" customWidth="1"/>
    <col min="15595" max="15595" width="11.28515625" style="109" customWidth="1"/>
    <col min="15596" max="15596" width="13.85546875" style="109" customWidth="1"/>
    <col min="15597" max="15597" width="13.28515625" style="109" customWidth="1"/>
    <col min="15598" max="15598" width="10.85546875" style="109" customWidth="1"/>
    <col min="15599" max="15600" width="9.28515625" style="109" customWidth="1"/>
    <col min="15601" max="15601" width="10.85546875" style="109" customWidth="1"/>
    <col min="15602" max="15602" width="9.42578125" style="109" customWidth="1"/>
    <col min="15603" max="15607" width="0" style="109" hidden="1" customWidth="1"/>
    <col min="15608" max="15608" width="11.85546875" style="109" customWidth="1"/>
    <col min="15609" max="15622" width="15.7109375" style="109" customWidth="1"/>
    <col min="15623" max="15631" width="0" style="109" hidden="1" customWidth="1"/>
    <col min="15632" max="15632" width="9.140625" style="109" customWidth="1"/>
    <col min="15633" max="15839" width="9.140625" style="109"/>
    <col min="15840" max="15840" width="5.140625" style="109" customWidth="1"/>
    <col min="15841" max="15841" width="13.7109375" style="109" customWidth="1"/>
    <col min="15842" max="15842" width="14.140625" style="109" customWidth="1"/>
    <col min="15843" max="15843" width="13.85546875" style="109" customWidth="1"/>
    <col min="15844" max="15844" width="10.28515625" style="109" customWidth="1"/>
    <col min="15845" max="15845" width="11.5703125" style="109" customWidth="1"/>
    <col min="15846" max="15846" width="10.7109375" style="109" customWidth="1"/>
    <col min="15847" max="15847" width="10.5703125" style="109" customWidth="1"/>
    <col min="15848" max="15848" width="12.42578125" style="109" customWidth="1"/>
    <col min="15849" max="15849" width="12.28515625" style="109" customWidth="1"/>
    <col min="15850" max="15850" width="14.28515625" style="109" customWidth="1"/>
    <col min="15851" max="15851" width="11.28515625" style="109" customWidth="1"/>
    <col min="15852" max="15852" width="13.85546875" style="109" customWidth="1"/>
    <col min="15853" max="15853" width="13.28515625" style="109" customWidth="1"/>
    <col min="15854" max="15854" width="10.85546875" style="109" customWidth="1"/>
    <col min="15855" max="15856" width="9.28515625" style="109" customWidth="1"/>
    <col min="15857" max="15857" width="10.85546875" style="109" customWidth="1"/>
    <col min="15858" max="15858" width="9.42578125" style="109" customWidth="1"/>
    <col min="15859" max="15863" width="0" style="109" hidden="1" customWidth="1"/>
    <col min="15864" max="15864" width="11.85546875" style="109" customWidth="1"/>
    <col min="15865" max="15878" width="15.7109375" style="109" customWidth="1"/>
    <col min="15879" max="15887" width="0" style="109" hidden="1" customWidth="1"/>
    <col min="15888" max="15888" width="9.140625" style="109" customWidth="1"/>
    <col min="15889" max="16095" width="9.140625" style="109"/>
    <col min="16096" max="16096" width="5.140625" style="109" customWidth="1"/>
    <col min="16097" max="16097" width="13.7109375" style="109" customWidth="1"/>
    <col min="16098" max="16098" width="14.140625" style="109" customWidth="1"/>
    <col min="16099" max="16099" width="13.85546875" style="109" customWidth="1"/>
    <col min="16100" max="16100" width="10.28515625" style="109" customWidth="1"/>
    <col min="16101" max="16101" width="11.5703125" style="109" customWidth="1"/>
    <col min="16102" max="16102" width="10.7109375" style="109" customWidth="1"/>
    <col min="16103" max="16103" width="10.5703125" style="109" customWidth="1"/>
    <col min="16104" max="16104" width="12.42578125" style="109" customWidth="1"/>
    <col min="16105" max="16105" width="12.28515625" style="109" customWidth="1"/>
    <col min="16106" max="16106" width="14.28515625" style="109" customWidth="1"/>
    <col min="16107" max="16107" width="11.28515625" style="109" customWidth="1"/>
    <col min="16108" max="16108" width="13.85546875" style="109" customWidth="1"/>
    <col min="16109" max="16109" width="13.28515625" style="109" customWidth="1"/>
    <col min="16110" max="16110" width="10.85546875" style="109" customWidth="1"/>
    <col min="16111" max="16112" width="9.28515625" style="109" customWidth="1"/>
    <col min="16113" max="16113" width="10.85546875" style="109" customWidth="1"/>
    <col min="16114" max="16114" width="9.42578125" style="109" customWidth="1"/>
    <col min="16115" max="16119" width="0" style="109" hidden="1" customWidth="1"/>
    <col min="16120" max="16120" width="11.85546875" style="109" customWidth="1"/>
    <col min="16121" max="16134" width="15.7109375" style="109" customWidth="1"/>
    <col min="16135" max="16143" width="0" style="109" hidden="1" customWidth="1"/>
    <col min="16144" max="16144" width="9.140625" style="109" customWidth="1"/>
    <col min="16145" max="16384" width="9.140625" style="109"/>
  </cols>
  <sheetData>
    <row r="1" spans="1:329" s="61" customFormat="1" ht="15.75" x14ac:dyDescent="0.25">
      <c r="A1" s="59"/>
      <c r="B1" s="60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O1" s="59"/>
      <c r="Q1" s="5" t="s">
        <v>132</v>
      </c>
    </row>
    <row r="2" spans="1:329" s="62" customFormat="1" ht="18" customHeight="1" x14ac:dyDescent="0.3">
      <c r="B2" s="63" t="s">
        <v>203</v>
      </c>
      <c r="C2" s="64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6"/>
    </row>
    <row r="3" spans="1:329" s="62" customFormat="1" ht="15.75" customHeight="1" x14ac:dyDescent="0.3">
      <c r="A3" s="65"/>
      <c r="B3" s="66"/>
      <c r="C3" s="66"/>
      <c r="D3" s="65"/>
      <c r="E3" s="65"/>
      <c r="F3" s="65"/>
      <c r="G3" s="66"/>
      <c r="H3" s="67" t="s">
        <v>204</v>
      </c>
      <c r="I3" s="65"/>
      <c r="J3" s="65"/>
      <c r="K3" s="65"/>
      <c r="L3" s="65"/>
      <c r="M3" s="65"/>
      <c r="N3" s="65"/>
      <c r="O3" s="65"/>
      <c r="P3" s="65"/>
      <c r="Q3" s="65"/>
      <c r="R3" s="66"/>
    </row>
    <row r="4" spans="1:329" s="62" customFormat="1" ht="18.75" x14ac:dyDescent="0.3">
      <c r="A4" s="65"/>
      <c r="B4" s="66"/>
      <c r="C4" s="68"/>
      <c r="D4" s="68"/>
      <c r="E4" s="68"/>
      <c r="F4" s="65"/>
      <c r="G4" s="67" t="s">
        <v>205</v>
      </c>
      <c r="H4" s="66"/>
      <c r="I4" s="65"/>
      <c r="J4" s="65"/>
      <c r="K4" s="65"/>
      <c r="L4" s="65"/>
      <c r="M4" s="65"/>
      <c r="N4" s="65"/>
      <c r="O4" s="65"/>
      <c r="P4" s="65"/>
      <c r="Q4" s="65"/>
      <c r="R4" s="66"/>
    </row>
    <row r="5" spans="1:329" s="62" customFormat="1" ht="15.75" customHeight="1" x14ac:dyDescent="0.3">
      <c r="A5" s="69"/>
      <c r="B5" s="70"/>
      <c r="C5" s="71"/>
      <c r="D5" s="71"/>
      <c r="F5" s="68" t="s">
        <v>263</v>
      </c>
      <c r="G5" s="65"/>
      <c r="H5" s="65"/>
      <c r="I5" s="65"/>
      <c r="J5" s="65"/>
      <c r="K5" s="65"/>
      <c r="L5" s="65"/>
      <c r="M5" s="65"/>
      <c r="N5" s="69"/>
      <c r="O5" s="69"/>
      <c r="P5" s="69"/>
      <c r="Q5" s="69"/>
    </row>
    <row r="6" spans="1:329" s="62" customFormat="1" ht="16.5" customHeight="1" x14ac:dyDescent="0.3">
      <c r="B6" s="71"/>
      <c r="C6" s="71"/>
      <c r="F6" s="68" t="s">
        <v>133</v>
      </c>
      <c r="G6" s="65"/>
      <c r="H6" s="65"/>
      <c r="I6" s="65"/>
      <c r="J6" s="65"/>
      <c r="K6" s="65"/>
      <c r="L6" s="65"/>
      <c r="M6" s="65"/>
      <c r="N6" s="69"/>
      <c r="O6" s="69"/>
      <c r="P6" s="69"/>
      <c r="Q6" s="69"/>
    </row>
    <row r="7" spans="1:329" s="61" customFormat="1" x14ac:dyDescent="0.2">
      <c r="A7" s="59"/>
      <c r="B7" s="60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</row>
    <row r="8" spans="1:329" s="73" customFormat="1" ht="78.75" customHeight="1" x14ac:dyDescent="0.25">
      <c r="A8" s="72"/>
      <c r="B8" s="72" t="s">
        <v>206</v>
      </c>
      <c r="C8" s="163" t="s">
        <v>207</v>
      </c>
      <c r="D8" s="163"/>
      <c r="E8" s="163"/>
      <c r="F8" s="163"/>
      <c r="G8" s="163"/>
      <c r="H8" s="163" t="s">
        <v>84</v>
      </c>
      <c r="I8" s="163"/>
      <c r="J8" s="163"/>
      <c r="K8" s="163"/>
      <c r="L8" s="163"/>
      <c r="M8" s="163" t="s">
        <v>85</v>
      </c>
      <c r="N8" s="163"/>
      <c r="O8" s="163"/>
      <c r="P8" s="163"/>
      <c r="Q8" s="163"/>
      <c r="R8" s="163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6"/>
      <c r="CQ8" s="66"/>
      <c r="CR8" s="66"/>
      <c r="CS8" s="66"/>
      <c r="CT8" s="66"/>
      <c r="CU8" s="66"/>
      <c r="CV8" s="66"/>
      <c r="CW8" s="66"/>
      <c r="CX8" s="66"/>
      <c r="CY8" s="66"/>
      <c r="CZ8" s="66"/>
      <c r="DA8" s="66"/>
      <c r="DB8" s="66"/>
      <c r="DC8" s="66"/>
      <c r="DD8" s="66"/>
      <c r="DE8" s="66"/>
      <c r="DF8" s="66"/>
      <c r="DG8" s="66"/>
      <c r="DH8" s="66"/>
      <c r="DI8" s="66"/>
      <c r="DJ8" s="66"/>
      <c r="DK8" s="66"/>
      <c r="DL8" s="66"/>
      <c r="DM8" s="66"/>
      <c r="DN8" s="66"/>
      <c r="DO8" s="66"/>
      <c r="DP8" s="66"/>
      <c r="DQ8" s="66"/>
      <c r="DR8" s="66"/>
      <c r="DS8" s="66"/>
      <c r="DT8" s="66"/>
      <c r="DU8" s="66"/>
      <c r="DV8" s="66"/>
      <c r="DW8" s="66"/>
      <c r="DX8" s="66"/>
      <c r="DY8" s="66"/>
      <c r="DZ8" s="66"/>
      <c r="EA8" s="66"/>
      <c r="EB8" s="66"/>
      <c r="EC8" s="66"/>
      <c r="ED8" s="66"/>
      <c r="EE8" s="66"/>
      <c r="EF8" s="66"/>
      <c r="EG8" s="66"/>
      <c r="EH8" s="66"/>
      <c r="EI8" s="66"/>
      <c r="EJ8" s="66"/>
      <c r="EK8" s="66"/>
      <c r="EL8" s="66"/>
      <c r="EM8" s="66"/>
      <c r="EN8" s="66"/>
      <c r="EO8" s="66"/>
      <c r="EP8" s="66"/>
      <c r="EQ8" s="66"/>
      <c r="ER8" s="66"/>
      <c r="ES8" s="66"/>
      <c r="ET8" s="66"/>
      <c r="EU8" s="66"/>
      <c r="EV8" s="66"/>
      <c r="EW8" s="66"/>
      <c r="EX8" s="66"/>
      <c r="EY8" s="66"/>
      <c r="EZ8" s="66"/>
      <c r="FA8" s="66"/>
      <c r="FB8" s="66"/>
      <c r="FC8" s="66"/>
      <c r="FD8" s="66"/>
      <c r="FE8" s="66"/>
      <c r="FF8" s="66"/>
      <c r="FG8" s="66"/>
      <c r="FH8" s="66"/>
      <c r="FI8" s="66"/>
      <c r="FJ8" s="66"/>
      <c r="FK8" s="66"/>
      <c r="FL8" s="66"/>
      <c r="FM8" s="66"/>
      <c r="FN8" s="66"/>
      <c r="FO8" s="66"/>
      <c r="FP8" s="66"/>
      <c r="FQ8" s="66"/>
      <c r="FR8" s="66"/>
      <c r="FS8" s="66"/>
      <c r="FT8" s="66"/>
      <c r="FU8" s="66"/>
      <c r="FV8" s="66"/>
      <c r="FW8" s="66"/>
      <c r="FX8" s="66"/>
      <c r="FY8" s="66"/>
      <c r="FZ8" s="66"/>
      <c r="GA8" s="66"/>
      <c r="GB8" s="66"/>
      <c r="GC8" s="66"/>
      <c r="GD8" s="66"/>
      <c r="GE8" s="66"/>
      <c r="GF8" s="66"/>
      <c r="GG8" s="66"/>
      <c r="GH8" s="66"/>
      <c r="GI8" s="66"/>
      <c r="GJ8" s="66"/>
      <c r="GK8" s="66"/>
      <c r="GL8" s="66"/>
      <c r="GM8" s="66"/>
      <c r="GN8" s="66"/>
      <c r="GO8" s="66"/>
      <c r="GP8" s="66"/>
      <c r="GQ8" s="66"/>
      <c r="GR8" s="66"/>
      <c r="GS8" s="66"/>
      <c r="GT8" s="66"/>
      <c r="GU8" s="66"/>
      <c r="GV8" s="66"/>
      <c r="GW8" s="66"/>
      <c r="GX8" s="66"/>
      <c r="GY8" s="66"/>
      <c r="GZ8" s="66"/>
      <c r="HA8" s="66"/>
      <c r="HB8" s="66"/>
      <c r="HC8" s="66"/>
      <c r="HD8" s="66"/>
      <c r="HE8" s="66"/>
      <c r="HF8" s="66"/>
      <c r="HG8" s="66"/>
      <c r="HH8" s="66"/>
      <c r="HI8" s="66"/>
      <c r="HJ8" s="66"/>
      <c r="HK8" s="66"/>
      <c r="HL8" s="66"/>
      <c r="HM8" s="66"/>
      <c r="HN8" s="66"/>
      <c r="HO8" s="66"/>
      <c r="HP8" s="66"/>
      <c r="HQ8" s="66"/>
      <c r="HR8" s="66"/>
      <c r="HS8" s="66"/>
      <c r="HT8" s="66"/>
      <c r="HU8" s="66"/>
      <c r="HV8" s="66"/>
      <c r="HW8" s="66"/>
      <c r="HX8" s="66"/>
      <c r="HY8" s="66"/>
      <c r="HZ8" s="66"/>
      <c r="IA8" s="66"/>
      <c r="IB8" s="66"/>
      <c r="IC8" s="66"/>
      <c r="ID8" s="66"/>
      <c r="IE8" s="66"/>
      <c r="IF8" s="66"/>
      <c r="IG8" s="66"/>
      <c r="IH8" s="66"/>
      <c r="II8" s="66"/>
      <c r="IJ8" s="66"/>
      <c r="IK8" s="66"/>
      <c r="IL8" s="66"/>
      <c r="IM8" s="66"/>
      <c r="IN8" s="66"/>
      <c r="IO8" s="66"/>
      <c r="IP8" s="66"/>
      <c r="IQ8" s="66"/>
      <c r="IR8" s="66"/>
      <c r="IS8" s="66"/>
      <c r="IT8" s="66"/>
      <c r="IU8" s="66"/>
      <c r="IV8" s="66"/>
      <c r="IW8" s="66"/>
      <c r="IX8" s="66"/>
      <c r="IY8" s="66"/>
      <c r="IZ8" s="66"/>
      <c r="JA8" s="66"/>
      <c r="JB8" s="66"/>
      <c r="JC8" s="66"/>
      <c r="JD8" s="66"/>
      <c r="JE8" s="66"/>
      <c r="JF8" s="66"/>
      <c r="JG8" s="66"/>
      <c r="JH8" s="66"/>
      <c r="JI8" s="66"/>
      <c r="JJ8" s="66"/>
      <c r="JK8" s="66"/>
      <c r="JL8" s="66"/>
      <c r="JM8" s="66"/>
      <c r="JN8" s="66"/>
      <c r="JO8" s="66"/>
      <c r="JP8" s="66"/>
      <c r="JQ8" s="66"/>
      <c r="JR8" s="66"/>
      <c r="JS8" s="66"/>
      <c r="JT8" s="66"/>
      <c r="JU8" s="66"/>
      <c r="JV8" s="66"/>
      <c r="JW8" s="66"/>
      <c r="JX8" s="66"/>
      <c r="JY8" s="66"/>
      <c r="JZ8" s="66"/>
      <c r="KA8" s="66"/>
      <c r="KB8" s="66"/>
      <c r="KC8" s="66"/>
      <c r="KD8" s="66"/>
      <c r="KE8" s="66"/>
      <c r="KF8" s="66"/>
      <c r="KG8" s="66"/>
      <c r="KH8" s="66"/>
      <c r="KI8" s="66"/>
      <c r="KJ8" s="66"/>
      <c r="KK8" s="66"/>
      <c r="KL8" s="66"/>
      <c r="KM8" s="66"/>
      <c r="KN8" s="66"/>
      <c r="KO8" s="66"/>
      <c r="KP8" s="66"/>
      <c r="KQ8" s="66"/>
      <c r="KR8" s="66"/>
      <c r="KS8" s="66"/>
      <c r="KT8" s="66"/>
      <c r="KU8" s="66"/>
      <c r="KV8" s="66"/>
      <c r="KW8" s="66"/>
      <c r="KX8" s="66"/>
      <c r="KY8" s="66"/>
      <c r="KZ8" s="66"/>
      <c r="LA8" s="66"/>
      <c r="LB8" s="66"/>
      <c r="LC8" s="66"/>
      <c r="LD8" s="66"/>
      <c r="LE8" s="66"/>
      <c r="LF8" s="66"/>
      <c r="LG8" s="66"/>
      <c r="LH8" s="66"/>
      <c r="LI8" s="66"/>
      <c r="LJ8" s="66"/>
      <c r="LK8" s="66"/>
      <c r="LL8" s="66"/>
      <c r="LM8" s="66"/>
      <c r="LN8" s="66"/>
      <c r="LO8" s="66"/>
      <c r="LP8" s="66"/>
      <c r="LQ8" s="66"/>
    </row>
    <row r="9" spans="1:329" s="74" customFormat="1" ht="15.75" customHeight="1" x14ac:dyDescent="0.25">
      <c r="A9" s="161" t="s">
        <v>0</v>
      </c>
      <c r="B9" s="162"/>
      <c r="C9" s="163" t="s">
        <v>86</v>
      </c>
      <c r="D9" s="163" t="s">
        <v>208</v>
      </c>
      <c r="E9" s="163" t="s">
        <v>87</v>
      </c>
      <c r="F9" s="163" t="s">
        <v>88</v>
      </c>
      <c r="G9" s="163" t="s">
        <v>89</v>
      </c>
      <c r="H9" s="163" t="s">
        <v>86</v>
      </c>
      <c r="I9" s="163" t="s">
        <v>208</v>
      </c>
      <c r="J9" s="163" t="s">
        <v>87</v>
      </c>
      <c r="K9" s="163" t="s">
        <v>88</v>
      </c>
      <c r="L9" s="163" t="s">
        <v>89</v>
      </c>
      <c r="M9" s="165" t="s">
        <v>209</v>
      </c>
      <c r="N9" s="165"/>
      <c r="O9" s="165"/>
      <c r="P9" s="165"/>
      <c r="Q9" s="164" t="s">
        <v>210</v>
      </c>
      <c r="R9" s="164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66"/>
      <c r="DW9" s="66"/>
      <c r="DX9" s="66"/>
      <c r="DY9" s="66"/>
      <c r="DZ9" s="66"/>
      <c r="EA9" s="66"/>
      <c r="EB9" s="66"/>
      <c r="EC9" s="66"/>
      <c r="ED9" s="66"/>
      <c r="EE9" s="66"/>
      <c r="EF9" s="66"/>
      <c r="EG9" s="66"/>
      <c r="EH9" s="66"/>
      <c r="EI9" s="66"/>
      <c r="EJ9" s="66"/>
      <c r="EK9" s="66"/>
      <c r="EL9" s="66"/>
      <c r="EM9" s="66"/>
      <c r="EN9" s="66"/>
      <c r="EO9" s="66"/>
      <c r="EP9" s="66"/>
      <c r="EQ9" s="66"/>
      <c r="ER9" s="66"/>
      <c r="ES9" s="66"/>
      <c r="ET9" s="66"/>
      <c r="EU9" s="66"/>
      <c r="EV9" s="66"/>
      <c r="EW9" s="66"/>
      <c r="EX9" s="66"/>
      <c r="EY9" s="66"/>
      <c r="EZ9" s="66"/>
      <c r="FA9" s="66"/>
      <c r="FB9" s="66"/>
      <c r="FC9" s="66"/>
      <c r="FD9" s="66"/>
      <c r="FE9" s="66"/>
      <c r="FF9" s="66"/>
      <c r="FG9" s="66"/>
      <c r="FH9" s="66"/>
      <c r="FI9" s="66"/>
      <c r="FJ9" s="66"/>
      <c r="FK9" s="66"/>
      <c r="FL9" s="66"/>
      <c r="FM9" s="66"/>
      <c r="FN9" s="66"/>
      <c r="FO9" s="66"/>
      <c r="FP9" s="66"/>
      <c r="FQ9" s="66"/>
      <c r="FR9" s="66"/>
      <c r="FS9" s="66"/>
      <c r="FT9" s="66"/>
      <c r="FU9" s="66"/>
      <c r="FV9" s="66"/>
      <c r="FW9" s="66"/>
      <c r="FX9" s="66"/>
      <c r="FY9" s="66"/>
      <c r="FZ9" s="66"/>
      <c r="GA9" s="66"/>
      <c r="GB9" s="66"/>
      <c r="GC9" s="66"/>
      <c r="GD9" s="66"/>
      <c r="GE9" s="66"/>
      <c r="GF9" s="66"/>
      <c r="GG9" s="66"/>
      <c r="GH9" s="66"/>
      <c r="GI9" s="66"/>
      <c r="GJ9" s="66"/>
      <c r="GK9" s="66"/>
      <c r="GL9" s="66"/>
      <c r="GM9" s="66"/>
      <c r="GN9" s="66"/>
      <c r="GO9" s="66"/>
      <c r="GP9" s="66"/>
      <c r="GQ9" s="66"/>
      <c r="GR9" s="66"/>
      <c r="GS9" s="66"/>
      <c r="GT9" s="66"/>
      <c r="GU9" s="66"/>
      <c r="GV9" s="66"/>
      <c r="GW9" s="66"/>
      <c r="GX9" s="66"/>
      <c r="GY9" s="66"/>
      <c r="GZ9" s="66"/>
      <c r="HA9" s="66"/>
      <c r="HB9" s="66"/>
      <c r="HC9" s="66"/>
      <c r="HD9" s="66"/>
      <c r="HE9" s="66"/>
      <c r="HF9" s="66"/>
      <c r="HG9" s="66"/>
      <c r="HH9" s="66"/>
      <c r="HI9" s="66"/>
      <c r="HJ9" s="66"/>
      <c r="HK9" s="66"/>
      <c r="HL9" s="66"/>
      <c r="HM9" s="66"/>
      <c r="HN9" s="66"/>
      <c r="HO9" s="66"/>
      <c r="HP9" s="66"/>
      <c r="HQ9" s="66"/>
      <c r="HR9" s="66"/>
      <c r="HS9" s="66"/>
      <c r="HT9" s="66"/>
      <c r="HU9" s="66"/>
      <c r="HV9" s="66"/>
      <c r="HW9" s="66"/>
      <c r="HX9" s="66"/>
      <c r="HY9" s="66"/>
      <c r="HZ9" s="66"/>
      <c r="IA9" s="66"/>
      <c r="IB9" s="66"/>
      <c r="IC9" s="66"/>
      <c r="ID9" s="66"/>
      <c r="IE9" s="66"/>
      <c r="IF9" s="66"/>
      <c r="IG9" s="66"/>
      <c r="IH9" s="66"/>
      <c r="II9" s="66"/>
      <c r="IJ9" s="66"/>
      <c r="IK9" s="66"/>
      <c r="IL9" s="66"/>
      <c r="IM9" s="66"/>
      <c r="IN9" s="66"/>
      <c r="IO9" s="66"/>
      <c r="IP9" s="66"/>
      <c r="IQ9" s="66"/>
      <c r="IR9" s="66"/>
      <c r="IS9" s="66"/>
      <c r="IT9" s="66"/>
      <c r="IU9" s="66"/>
      <c r="IV9" s="66"/>
      <c r="IW9" s="66"/>
      <c r="IX9" s="66"/>
      <c r="IY9" s="66"/>
      <c r="IZ9" s="66"/>
      <c r="JA9" s="66"/>
      <c r="JB9" s="66"/>
      <c r="JC9" s="66"/>
      <c r="JD9" s="66"/>
      <c r="JE9" s="66"/>
      <c r="JF9" s="66"/>
      <c r="JG9" s="66"/>
      <c r="JH9" s="66"/>
      <c r="JI9" s="66"/>
      <c r="JJ9" s="66"/>
      <c r="JK9" s="66"/>
      <c r="JL9" s="66"/>
      <c r="JM9" s="66"/>
      <c r="JN9" s="66"/>
      <c r="JO9" s="66"/>
      <c r="JP9" s="66"/>
      <c r="JQ9" s="66"/>
      <c r="JR9" s="66"/>
      <c r="JS9" s="66"/>
      <c r="JT9" s="66"/>
      <c r="JU9" s="66"/>
      <c r="JV9" s="66"/>
      <c r="JW9" s="66"/>
      <c r="JX9" s="66"/>
      <c r="JY9" s="66"/>
      <c r="JZ9" s="66"/>
      <c r="KA9" s="66"/>
      <c r="KB9" s="66"/>
      <c r="KC9" s="66"/>
      <c r="KD9" s="66"/>
      <c r="KE9" s="66"/>
      <c r="KF9" s="66"/>
      <c r="KG9" s="66"/>
      <c r="KH9" s="66"/>
      <c r="KI9" s="66"/>
      <c r="KJ9" s="66"/>
      <c r="KK9" s="66"/>
      <c r="KL9" s="66"/>
      <c r="KM9" s="66"/>
      <c r="KN9" s="66"/>
      <c r="KO9" s="66"/>
      <c r="KP9" s="66"/>
      <c r="KQ9" s="66"/>
      <c r="KR9" s="66"/>
      <c r="KS9" s="66"/>
      <c r="KT9" s="66"/>
      <c r="KU9" s="66"/>
      <c r="KV9" s="66"/>
      <c r="KW9" s="66"/>
      <c r="KX9" s="66"/>
      <c r="KY9" s="66"/>
      <c r="KZ9" s="66"/>
      <c r="LA9" s="66"/>
      <c r="LB9" s="66"/>
      <c r="LC9" s="66"/>
      <c r="LD9" s="66"/>
      <c r="LE9" s="66"/>
      <c r="LF9" s="66"/>
      <c r="LG9" s="66"/>
      <c r="LH9" s="66"/>
      <c r="LI9" s="66"/>
      <c r="LJ9" s="66"/>
      <c r="LK9" s="66"/>
      <c r="LL9" s="66"/>
      <c r="LM9" s="66"/>
      <c r="LN9" s="66"/>
      <c r="LO9" s="66"/>
      <c r="LP9" s="66"/>
      <c r="LQ9" s="66"/>
    </row>
    <row r="10" spans="1:329" s="75" customFormat="1" ht="31.5" x14ac:dyDescent="0.25">
      <c r="A10" s="161"/>
      <c r="B10" s="162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34" t="s">
        <v>110</v>
      </c>
      <c r="N10" s="34" t="s">
        <v>211</v>
      </c>
      <c r="O10" s="164" t="s">
        <v>90</v>
      </c>
      <c r="P10" s="164"/>
      <c r="Q10" s="164"/>
      <c r="R10" s="164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65"/>
      <c r="EE10" s="65"/>
      <c r="EF10" s="65"/>
      <c r="EG10" s="65"/>
      <c r="EH10" s="65"/>
      <c r="EI10" s="65"/>
      <c r="EJ10" s="65"/>
      <c r="EK10" s="65"/>
      <c r="EL10" s="65"/>
      <c r="EM10" s="65"/>
      <c r="EN10" s="65"/>
      <c r="EO10" s="65"/>
      <c r="EP10" s="65"/>
      <c r="EQ10" s="65"/>
      <c r="ER10" s="65"/>
      <c r="ES10" s="65"/>
      <c r="ET10" s="65"/>
      <c r="EU10" s="65"/>
      <c r="EV10" s="65"/>
      <c r="EW10" s="65"/>
      <c r="EX10" s="65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  <c r="FL10" s="65"/>
      <c r="FM10" s="65"/>
      <c r="FN10" s="65"/>
      <c r="FO10" s="65"/>
      <c r="FP10" s="65"/>
      <c r="FQ10" s="65"/>
      <c r="FR10" s="65"/>
      <c r="FS10" s="65"/>
      <c r="FT10" s="65"/>
      <c r="FU10" s="65"/>
      <c r="FV10" s="65"/>
      <c r="FW10" s="65"/>
      <c r="FX10" s="65"/>
      <c r="FY10" s="65"/>
      <c r="FZ10" s="65"/>
      <c r="GA10" s="65"/>
      <c r="GB10" s="65"/>
      <c r="GC10" s="65"/>
      <c r="GD10" s="65"/>
      <c r="GE10" s="65"/>
      <c r="GF10" s="65"/>
      <c r="GG10" s="65"/>
      <c r="GH10" s="65"/>
      <c r="GI10" s="65"/>
      <c r="GJ10" s="65"/>
      <c r="GK10" s="65"/>
      <c r="GL10" s="65"/>
      <c r="GM10" s="65"/>
      <c r="GN10" s="65"/>
      <c r="GO10" s="65"/>
      <c r="GP10" s="65"/>
      <c r="GQ10" s="65"/>
      <c r="GR10" s="65"/>
      <c r="GS10" s="65"/>
      <c r="GT10" s="65"/>
      <c r="GU10" s="65"/>
      <c r="GV10" s="65"/>
      <c r="GW10" s="65"/>
      <c r="GX10" s="65"/>
      <c r="GY10" s="65"/>
      <c r="GZ10" s="65"/>
      <c r="HA10" s="65"/>
      <c r="HB10" s="65"/>
      <c r="HC10" s="65"/>
      <c r="HD10" s="65"/>
      <c r="HE10" s="65"/>
      <c r="HF10" s="65"/>
      <c r="HG10" s="65"/>
      <c r="HH10" s="65"/>
      <c r="HI10" s="65"/>
      <c r="HJ10" s="65"/>
      <c r="HK10" s="65"/>
      <c r="HL10" s="65"/>
      <c r="HM10" s="65"/>
      <c r="HN10" s="65"/>
      <c r="HO10" s="65"/>
      <c r="HP10" s="65"/>
      <c r="HQ10" s="65"/>
      <c r="HR10" s="65"/>
      <c r="HS10" s="65"/>
      <c r="HT10" s="65"/>
      <c r="HU10" s="65"/>
      <c r="HV10" s="65"/>
      <c r="HW10" s="65"/>
      <c r="HX10" s="65"/>
      <c r="HY10" s="65"/>
      <c r="HZ10" s="65"/>
      <c r="IA10" s="65"/>
      <c r="IB10" s="65"/>
      <c r="IC10" s="65"/>
      <c r="ID10" s="65"/>
      <c r="IE10" s="65"/>
      <c r="IF10" s="65"/>
      <c r="IG10" s="65"/>
      <c r="IH10" s="65"/>
      <c r="II10" s="65"/>
      <c r="IJ10" s="65"/>
      <c r="IK10" s="65"/>
      <c r="IL10" s="65"/>
      <c r="IM10" s="65"/>
      <c r="IN10" s="65"/>
      <c r="IO10" s="65"/>
      <c r="IP10" s="65"/>
      <c r="IQ10" s="65"/>
      <c r="IR10" s="65"/>
      <c r="IS10" s="65"/>
      <c r="IT10" s="65"/>
      <c r="IU10" s="65"/>
      <c r="IV10" s="65"/>
      <c r="IW10" s="65"/>
      <c r="IX10" s="65"/>
      <c r="IY10" s="65"/>
      <c r="IZ10" s="65"/>
      <c r="JA10" s="65"/>
      <c r="JB10" s="65"/>
      <c r="JC10" s="65"/>
      <c r="JD10" s="65"/>
      <c r="JE10" s="65"/>
      <c r="JF10" s="65"/>
      <c r="JG10" s="65"/>
      <c r="JH10" s="65"/>
      <c r="JI10" s="65"/>
      <c r="JJ10" s="65"/>
      <c r="JK10" s="65"/>
      <c r="JL10" s="65"/>
      <c r="JM10" s="65"/>
      <c r="JN10" s="65"/>
      <c r="JO10" s="65"/>
      <c r="JP10" s="65"/>
      <c r="JQ10" s="65"/>
      <c r="JR10" s="65"/>
      <c r="JS10" s="65"/>
      <c r="JT10" s="65"/>
      <c r="JU10" s="65"/>
      <c r="JV10" s="65"/>
      <c r="JW10" s="65"/>
      <c r="JX10" s="65"/>
      <c r="JY10" s="65"/>
      <c r="JZ10" s="65"/>
      <c r="KA10" s="65"/>
      <c r="KB10" s="65"/>
      <c r="KC10" s="65"/>
      <c r="KD10" s="65"/>
      <c r="KE10" s="65"/>
      <c r="KF10" s="65"/>
      <c r="KG10" s="65"/>
      <c r="KH10" s="65"/>
      <c r="KI10" s="65"/>
      <c r="KJ10" s="65"/>
      <c r="KK10" s="65"/>
      <c r="KL10" s="65"/>
      <c r="KM10" s="65"/>
      <c r="KN10" s="65"/>
      <c r="KO10" s="65"/>
      <c r="KP10" s="65"/>
      <c r="KQ10" s="65"/>
      <c r="KR10" s="65"/>
      <c r="KS10" s="65"/>
      <c r="KT10" s="65"/>
      <c r="KU10" s="65"/>
      <c r="KV10" s="65"/>
      <c r="KW10" s="65"/>
      <c r="KX10" s="65"/>
      <c r="KY10" s="65"/>
      <c r="KZ10" s="65"/>
      <c r="LA10" s="65"/>
      <c r="LB10" s="65"/>
      <c r="LC10" s="65"/>
      <c r="LD10" s="65"/>
      <c r="LE10" s="65"/>
      <c r="LF10" s="65"/>
      <c r="LG10" s="65"/>
      <c r="LH10" s="65"/>
      <c r="LI10" s="65"/>
      <c r="LJ10" s="65"/>
      <c r="LK10" s="65"/>
      <c r="LL10" s="65"/>
      <c r="LM10" s="65"/>
      <c r="LN10" s="65"/>
      <c r="LO10" s="65"/>
      <c r="LP10" s="65"/>
      <c r="LQ10" s="65"/>
    </row>
    <row r="11" spans="1:329" s="75" customFormat="1" ht="15.75" x14ac:dyDescent="0.25">
      <c r="A11" s="72"/>
      <c r="B11" s="76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34"/>
      <c r="N11" s="34"/>
      <c r="O11" s="34" t="s">
        <v>91</v>
      </c>
      <c r="P11" s="34" t="s">
        <v>92</v>
      </c>
      <c r="Q11" s="113" t="s">
        <v>91</v>
      </c>
      <c r="R11" s="112" t="s">
        <v>92</v>
      </c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65"/>
      <c r="DY11" s="65"/>
      <c r="DZ11" s="65"/>
      <c r="EA11" s="65"/>
      <c r="EB11" s="65"/>
      <c r="EC11" s="65"/>
      <c r="ED11" s="65"/>
      <c r="EE11" s="65"/>
      <c r="EF11" s="65"/>
      <c r="EG11" s="65"/>
      <c r="EH11" s="65"/>
      <c r="EI11" s="65"/>
      <c r="EJ11" s="65"/>
      <c r="EK11" s="65"/>
      <c r="EL11" s="65"/>
      <c r="EM11" s="65"/>
      <c r="EN11" s="65"/>
      <c r="EO11" s="65"/>
      <c r="EP11" s="65"/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  <c r="FL11" s="65"/>
      <c r="FM11" s="65"/>
      <c r="FN11" s="65"/>
      <c r="FO11" s="65"/>
      <c r="FP11" s="65"/>
      <c r="FQ11" s="65"/>
      <c r="FR11" s="65"/>
      <c r="FS11" s="65"/>
      <c r="FT11" s="65"/>
      <c r="FU11" s="65"/>
      <c r="FV11" s="65"/>
      <c r="FW11" s="65"/>
      <c r="FX11" s="65"/>
      <c r="FY11" s="65"/>
      <c r="FZ11" s="65"/>
      <c r="GA11" s="65"/>
      <c r="GB11" s="65"/>
      <c r="GC11" s="65"/>
      <c r="GD11" s="65"/>
      <c r="GE11" s="65"/>
      <c r="GF11" s="65"/>
      <c r="GG11" s="65"/>
      <c r="GH11" s="65"/>
      <c r="GI11" s="65"/>
      <c r="GJ11" s="65"/>
      <c r="GK11" s="65"/>
      <c r="GL11" s="65"/>
      <c r="GM11" s="65"/>
      <c r="GN11" s="65"/>
      <c r="GO11" s="65"/>
      <c r="GP11" s="65"/>
      <c r="GQ11" s="65"/>
      <c r="GR11" s="65"/>
      <c r="GS11" s="65"/>
      <c r="GT11" s="65"/>
      <c r="GU11" s="65"/>
      <c r="GV11" s="65"/>
      <c r="GW11" s="65"/>
      <c r="GX11" s="65"/>
      <c r="GY11" s="65"/>
      <c r="GZ11" s="65"/>
      <c r="HA11" s="65"/>
      <c r="HB11" s="65"/>
      <c r="HC11" s="65"/>
      <c r="HD11" s="65"/>
      <c r="HE11" s="65"/>
      <c r="HF11" s="65"/>
      <c r="HG11" s="65"/>
      <c r="HH11" s="65"/>
      <c r="HI11" s="65"/>
      <c r="HJ11" s="65"/>
      <c r="HK11" s="65"/>
      <c r="HL11" s="65"/>
      <c r="HM11" s="65"/>
      <c r="HN11" s="65"/>
      <c r="HO11" s="65"/>
      <c r="HP11" s="65"/>
      <c r="HQ11" s="65"/>
      <c r="HR11" s="65"/>
      <c r="HS11" s="65"/>
      <c r="HT11" s="65"/>
      <c r="HU11" s="65"/>
      <c r="HV11" s="65"/>
      <c r="HW11" s="65"/>
      <c r="HX11" s="65"/>
      <c r="HY11" s="65"/>
      <c r="HZ11" s="65"/>
      <c r="IA11" s="65"/>
      <c r="IB11" s="65"/>
      <c r="IC11" s="65"/>
      <c r="ID11" s="65"/>
      <c r="IE11" s="65"/>
      <c r="IF11" s="65"/>
      <c r="IG11" s="65"/>
      <c r="IH11" s="65"/>
      <c r="II11" s="65"/>
      <c r="IJ11" s="65"/>
      <c r="IK11" s="65"/>
      <c r="IL11" s="65"/>
      <c r="IM11" s="65"/>
      <c r="IN11" s="65"/>
      <c r="IO11" s="65"/>
      <c r="IP11" s="65"/>
      <c r="IQ11" s="65"/>
      <c r="IR11" s="65"/>
      <c r="IS11" s="65"/>
      <c r="IT11" s="65"/>
      <c r="IU11" s="65"/>
      <c r="IV11" s="65"/>
      <c r="IW11" s="65"/>
      <c r="IX11" s="65"/>
      <c r="IY11" s="65"/>
      <c r="IZ11" s="65"/>
      <c r="JA11" s="65"/>
      <c r="JB11" s="65"/>
      <c r="JC11" s="65"/>
      <c r="JD11" s="65"/>
      <c r="JE11" s="65"/>
      <c r="JF11" s="65"/>
      <c r="JG11" s="65"/>
      <c r="JH11" s="65"/>
      <c r="JI11" s="65"/>
      <c r="JJ11" s="65"/>
      <c r="JK11" s="65"/>
      <c r="JL11" s="65"/>
      <c r="JM11" s="65"/>
      <c r="JN11" s="65"/>
      <c r="JO11" s="65"/>
      <c r="JP11" s="65"/>
      <c r="JQ11" s="65"/>
      <c r="JR11" s="65"/>
      <c r="JS11" s="65"/>
      <c r="JT11" s="65"/>
      <c r="JU11" s="65"/>
      <c r="JV11" s="65"/>
      <c r="JW11" s="65"/>
      <c r="JX11" s="65"/>
      <c r="JY11" s="65"/>
      <c r="JZ11" s="65"/>
      <c r="KA11" s="65"/>
      <c r="KB11" s="65"/>
      <c r="KC11" s="65"/>
      <c r="KD11" s="65"/>
      <c r="KE11" s="65"/>
      <c r="KF11" s="65"/>
      <c r="KG11" s="65"/>
      <c r="KH11" s="65"/>
      <c r="KI11" s="65"/>
      <c r="KJ11" s="65"/>
      <c r="KK11" s="65"/>
      <c r="KL11" s="65"/>
      <c r="KM11" s="65"/>
      <c r="KN11" s="65"/>
      <c r="KO11" s="65"/>
      <c r="KP11" s="65"/>
      <c r="KQ11" s="65"/>
      <c r="KR11" s="65"/>
      <c r="KS11" s="65"/>
      <c r="KT11" s="65"/>
      <c r="KU11" s="65"/>
      <c r="KV11" s="65"/>
      <c r="KW11" s="65"/>
      <c r="KX11" s="65"/>
      <c r="KY11" s="65"/>
      <c r="KZ11" s="65"/>
      <c r="LA11" s="65"/>
      <c r="LB11" s="65"/>
      <c r="LC11" s="65"/>
      <c r="LD11" s="65"/>
      <c r="LE11" s="65"/>
      <c r="LF11" s="65"/>
      <c r="LG11" s="65"/>
      <c r="LH11" s="65"/>
      <c r="LI11" s="65"/>
      <c r="LJ11" s="65"/>
      <c r="LK11" s="65"/>
      <c r="LL11" s="65"/>
      <c r="LM11" s="65"/>
      <c r="LN11" s="65"/>
      <c r="LO11" s="65"/>
      <c r="LP11" s="65"/>
      <c r="LQ11" s="65"/>
    </row>
    <row r="12" spans="1:329" s="75" customFormat="1" ht="31.5" x14ac:dyDescent="0.25">
      <c r="A12" s="77"/>
      <c r="B12" s="78" t="s">
        <v>202</v>
      </c>
      <c r="C12" s="79">
        <f t="shared" ref="C12:L12" si="0">C13+C17+C21</f>
        <v>21970</v>
      </c>
      <c r="D12" s="79">
        <f t="shared" si="0"/>
        <v>0</v>
      </c>
      <c r="E12" s="79">
        <f t="shared" si="0"/>
        <v>0</v>
      </c>
      <c r="F12" s="79">
        <f t="shared" si="0"/>
        <v>508</v>
      </c>
      <c r="G12" s="79">
        <f t="shared" si="0"/>
        <v>21462</v>
      </c>
      <c r="H12" s="79">
        <f t="shared" si="0"/>
        <v>21641.4</v>
      </c>
      <c r="I12" s="79">
        <f t="shared" si="0"/>
        <v>0</v>
      </c>
      <c r="J12" s="79">
        <f t="shared" si="0"/>
        <v>0</v>
      </c>
      <c r="K12" s="79">
        <f t="shared" si="0"/>
        <v>508</v>
      </c>
      <c r="L12" s="79">
        <f t="shared" si="0"/>
        <v>21133.4</v>
      </c>
      <c r="M12" s="80"/>
      <c r="N12" s="80" t="s">
        <v>17</v>
      </c>
      <c r="O12" s="81">
        <f>O13+O17+O21</f>
        <v>850.7711395</v>
      </c>
      <c r="P12" s="81">
        <f>P13+P17+P21</f>
        <v>513.83336800000006</v>
      </c>
      <c r="Q12" s="82">
        <f>Q13+Q17+Q21</f>
        <v>17835.307000000001</v>
      </c>
      <c r="R12" s="82">
        <f>R13+R17+R21</f>
        <v>13091.654999999999</v>
      </c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65"/>
      <c r="DW12" s="65"/>
      <c r="DX12" s="65"/>
      <c r="DY12" s="65"/>
      <c r="DZ12" s="65"/>
      <c r="EA12" s="65"/>
      <c r="EB12" s="65"/>
      <c r="EC12" s="65"/>
      <c r="ED12" s="65"/>
      <c r="EE12" s="65"/>
      <c r="EF12" s="65"/>
      <c r="EG12" s="65"/>
      <c r="EH12" s="65"/>
      <c r="EI12" s="65"/>
      <c r="EJ12" s="65"/>
      <c r="EK12" s="65"/>
      <c r="EL12" s="65"/>
      <c r="EM12" s="65"/>
      <c r="EN12" s="65"/>
      <c r="EO12" s="65"/>
      <c r="EP12" s="65"/>
      <c r="EQ12" s="65"/>
      <c r="ER12" s="65"/>
      <c r="ES12" s="65"/>
      <c r="ET12" s="65"/>
      <c r="EU12" s="65"/>
      <c r="EV12" s="65"/>
      <c r="EW12" s="65"/>
      <c r="EX12" s="65"/>
      <c r="EY12" s="65"/>
      <c r="EZ12" s="65"/>
      <c r="FA12" s="65"/>
      <c r="FB12" s="65"/>
      <c r="FC12" s="65"/>
      <c r="FD12" s="65"/>
      <c r="FE12" s="65"/>
      <c r="FF12" s="65"/>
      <c r="FG12" s="65"/>
      <c r="FH12" s="65"/>
      <c r="FI12" s="65"/>
      <c r="FJ12" s="65"/>
      <c r="FK12" s="65"/>
      <c r="FL12" s="65"/>
      <c r="FM12" s="65"/>
      <c r="FN12" s="65"/>
      <c r="FO12" s="65"/>
      <c r="FP12" s="65"/>
      <c r="FQ12" s="65"/>
      <c r="FR12" s="65"/>
      <c r="FS12" s="65"/>
      <c r="FT12" s="65"/>
      <c r="FU12" s="65"/>
      <c r="FV12" s="65"/>
      <c r="FW12" s="65"/>
      <c r="FX12" s="65"/>
      <c r="FY12" s="65"/>
      <c r="FZ12" s="65"/>
      <c r="GA12" s="65"/>
      <c r="GB12" s="65"/>
      <c r="GC12" s="65"/>
      <c r="GD12" s="65"/>
      <c r="GE12" s="65"/>
      <c r="GF12" s="65"/>
      <c r="GG12" s="65"/>
      <c r="GH12" s="65"/>
      <c r="GI12" s="65"/>
      <c r="GJ12" s="65"/>
      <c r="GK12" s="65"/>
      <c r="GL12" s="65"/>
      <c r="GM12" s="65"/>
      <c r="GN12" s="65"/>
      <c r="GO12" s="65"/>
      <c r="GP12" s="65"/>
      <c r="GQ12" s="65"/>
      <c r="GR12" s="65"/>
      <c r="GS12" s="65"/>
      <c r="GT12" s="65"/>
      <c r="GU12" s="65"/>
      <c r="GV12" s="65"/>
      <c r="GW12" s="65"/>
      <c r="GX12" s="65"/>
      <c r="GY12" s="65"/>
      <c r="GZ12" s="65"/>
      <c r="HA12" s="65"/>
      <c r="HB12" s="65"/>
      <c r="HC12" s="65"/>
      <c r="HD12" s="65"/>
      <c r="HE12" s="65"/>
      <c r="HF12" s="65"/>
      <c r="HG12" s="65"/>
      <c r="HH12" s="65"/>
      <c r="HI12" s="65"/>
      <c r="HJ12" s="65"/>
      <c r="HK12" s="65"/>
      <c r="HL12" s="65"/>
      <c r="HM12" s="65"/>
      <c r="HN12" s="65"/>
      <c r="HO12" s="65"/>
      <c r="HP12" s="65"/>
      <c r="HQ12" s="65"/>
      <c r="HR12" s="65"/>
      <c r="HS12" s="65"/>
      <c r="HT12" s="65"/>
      <c r="HU12" s="65"/>
      <c r="HV12" s="65"/>
      <c r="HW12" s="65"/>
      <c r="HX12" s="65"/>
      <c r="HY12" s="65"/>
      <c r="HZ12" s="65"/>
      <c r="IA12" s="65"/>
      <c r="IB12" s="65"/>
      <c r="IC12" s="65"/>
      <c r="ID12" s="65"/>
      <c r="IE12" s="65"/>
      <c r="IF12" s="65"/>
      <c r="IG12" s="65"/>
      <c r="IH12" s="65"/>
      <c r="II12" s="65"/>
      <c r="IJ12" s="65"/>
      <c r="IK12" s="65"/>
      <c r="IL12" s="65"/>
      <c r="IM12" s="65"/>
      <c r="IN12" s="65"/>
      <c r="IO12" s="65"/>
      <c r="IP12" s="65"/>
      <c r="IQ12" s="65"/>
      <c r="IR12" s="65"/>
      <c r="IS12" s="65"/>
      <c r="IT12" s="65"/>
      <c r="IU12" s="65"/>
      <c r="IV12" s="65"/>
      <c r="IW12" s="65"/>
      <c r="IX12" s="65"/>
      <c r="IY12" s="65"/>
      <c r="IZ12" s="65"/>
      <c r="JA12" s="65"/>
      <c r="JB12" s="65"/>
      <c r="JC12" s="65"/>
      <c r="JD12" s="65"/>
      <c r="JE12" s="65"/>
      <c r="JF12" s="65"/>
      <c r="JG12" s="65"/>
      <c r="JH12" s="65"/>
      <c r="JI12" s="65"/>
      <c r="JJ12" s="65"/>
      <c r="JK12" s="65"/>
      <c r="JL12" s="65"/>
      <c r="JM12" s="65"/>
      <c r="JN12" s="65"/>
      <c r="JO12" s="65"/>
      <c r="JP12" s="65"/>
      <c r="JQ12" s="65"/>
      <c r="JR12" s="65"/>
      <c r="JS12" s="65"/>
      <c r="JT12" s="65"/>
      <c r="JU12" s="65"/>
      <c r="JV12" s="65"/>
      <c r="JW12" s="65"/>
      <c r="JX12" s="65"/>
      <c r="JY12" s="65"/>
      <c r="JZ12" s="65"/>
      <c r="KA12" s="65"/>
      <c r="KB12" s="65"/>
      <c r="KC12" s="65"/>
      <c r="KD12" s="65"/>
      <c r="KE12" s="65"/>
      <c r="KF12" s="65"/>
      <c r="KG12" s="65"/>
      <c r="KH12" s="65"/>
      <c r="KI12" s="65"/>
      <c r="KJ12" s="65"/>
      <c r="KK12" s="65"/>
      <c r="KL12" s="65"/>
      <c r="KM12" s="65"/>
      <c r="KN12" s="65"/>
      <c r="KO12" s="65"/>
      <c r="KP12" s="65"/>
      <c r="KQ12" s="65"/>
      <c r="KR12" s="65"/>
      <c r="KS12" s="65"/>
      <c r="KT12" s="65"/>
      <c r="KU12" s="65"/>
      <c r="KV12" s="65"/>
      <c r="KW12" s="65"/>
      <c r="KX12" s="65"/>
      <c r="KY12" s="65"/>
      <c r="KZ12" s="65"/>
      <c r="LA12" s="65"/>
      <c r="LB12" s="65"/>
      <c r="LC12" s="65"/>
      <c r="LD12" s="65"/>
      <c r="LE12" s="65"/>
      <c r="LF12" s="65"/>
      <c r="LG12" s="65"/>
      <c r="LH12" s="65"/>
      <c r="LI12" s="65"/>
      <c r="LJ12" s="65"/>
      <c r="LK12" s="65"/>
      <c r="LL12" s="65"/>
      <c r="LM12" s="65"/>
      <c r="LN12" s="65"/>
      <c r="LO12" s="65"/>
      <c r="LP12" s="65"/>
      <c r="LQ12" s="65"/>
    </row>
    <row r="13" spans="1:329" s="75" customFormat="1" ht="47.25" x14ac:dyDescent="0.25">
      <c r="A13" s="83">
        <v>1</v>
      </c>
      <c r="B13" s="84" t="s">
        <v>93</v>
      </c>
      <c r="C13" s="83">
        <f t="shared" ref="C13:L13" si="1">SUM(C15:C16)</f>
        <v>550</v>
      </c>
      <c r="D13" s="83">
        <f t="shared" si="1"/>
        <v>0</v>
      </c>
      <c r="E13" s="83">
        <f t="shared" si="1"/>
        <v>0</v>
      </c>
      <c r="F13" s="83">
        <f t="shared" si="1"/>
        <v>508</v>
      </c>
      <c r="G13" s="83">
        <f t="shared" si="1"/>
        <v>42</v>
      </c>
      <c r="H13" s="83">
        <f>SUM(H15:H16)</f>
        <v>550</v>
      </c>
      <c r="I13" s="83">
        <f t="shared" si="1"/>
        <v>0</v>
      </c>
      <c r="J13" s="83">
        <f t="shared" si="1"/>
        <v>0</v>
      </c>
      <c r="K13" s="83">
        <f t="shared" si="1"/>
        <v>508</v>
      </c>
      <c r="L13" s="83">
        <f t="shared" si="1"/>
        <v>42</v>
      </c>
      <c r="M13" s="85"/>
      <c r="N13" s="83" t="s">
        <v>17</v>
      </c>
      <c r="O13" s="86">
        <f>(0.3445*O16)+(0.1486*O15*1000)</f>
        <v>8.6055234999999985</v>
      </c>
      <c r="P13" s="86">
        <f>(0.3445*P16)+(0.1486*P15*1000)</f>
        <v>4.5628159999999998</v>
      </c>
      <c r="Q13" s="83">
        <f>SUM(Q15:Q16)</f>
        <v>103.25999999999999</v>
      </c>
      <c r="R13" s="83">
        <f>SUM(R15:R16)</f>
        <v>56.974999999999994</v>
      </c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5"/>
      <c r="CU13" s="65"/>
      <c r="CV13" s="65"/>
      <c r="CW13" s="65"/>
      <c r="CX13" s="65"/>
      <c r="CY13" s="65"/>
      <c r="CZ13" s="65"/>
      <c r="DA13" s="65"/>
      <c r="DB13" s="65"/>
      <c r="DC13" s="65"/>
      <c r="DD13" s="65"/>
      <c r="DE13" s="65"/>
      <c r="DF13" s="65"/>
      <c r="DG13" s="65"/>
      <c r="DH13" s="65"/>
      <c r="DI13" s="65"/>
      <c r="DJ13" s="65"/>
      <c r="DK13" s="65"/>
      <c r="DL13" s="65"/>
      <c r="DM13" s="65"/>
      <c r="DN13" s="65"/>
      <c r="DO13" s="65"/>
      <c r="DP13" s="65"/>
      <c r="DQ13" s="65"/>
      <c r="DR13" s="65"/>
      <c r="DS13" s="65"/>
      <c r="DT13" s="65"/>
      <c r="DU13" s="65"/>
      <c r="DV13" s="65"/>
      <c r="DW13" s="65"/>
      <c r="DX13" s="65"/>
      <c r="DY13" s="65"/>
      <c r="DZ13" s="65"/>
      <c r="EA13" s="65"/>
      <c r="EB13" s="65"/>
      <c r="EC13" s="65"/>
      <c r="ED13" s="65"/>
      <c r="EE13" s="65"/>
      <c r="EF13" s="65"/>
      <c r="EG13" s="65"/>
      <c r="EH13" s="65"/>
      <c r="EI13" s="65"/>
      <c r="EJ13" s="65"/>
      <c r="EK13" s="65"/>
      <c r="EL13" s="65"/>
      <c r="EM13" s="65"/>
      <c r="EN13" s="65"/>
      <c r="EO13" s="65"/>
      <c r="EP13" s="65"/>
      <c r="EQ13" s="65"/>
      <c r="ER13" s="65"/>
      <c r="ES13" s="65"/>
      <c r="ET13" s="65"/>
      <c r="EU13" s="65"/>
      <c r="EV13" s="65"/>
      <c r="EW13" s="65"/>
      <c r="EX13" s="65"/>
      <c r="EY13" s="65"/>
      <c r="EZ13" s="65"/>
      <c r="FA13" s="65"/>
      <c r="FB13" s="65"/>
      <c r="FC13" s="65"/>
      <c r="FD13" s="65"/>
      <c r="FE13" s="65"/>
      <c r="FF13" s="65"/>
      <c r="FG13" s="65"/>
      <c r="FH13" s="65"/>
      <c r="FI13" s="65"/>
      <c r="FJ13" s="65"/>
      <c r="FK13" s="65"/>
      <c r="FL13" s="65"/>
      <c r="FM13" s="65"/>
      <c r="FN13" s="65"/>
      <c r="FO13" s="65"/>
      <c r="FP13" s="65"/>
      <c r="FQ13" s="65"/>
      <c r="FR13" s="65"/>
      <c r="FS13" s="65"/>
      <c r="FT13" s="65"/>
      <c r="FU13" s="65"/>
      <c r="FV13" s="65"/>
      <c r="FW13" s="65"/>
      <c r="FX13" s="65"/>
      <c r="FY13" s="65"/>
      <c r="FZ13" s="65"/>
      <c r="GA13" s="65"/>
      <c r="GB13" s="65"/>
      <c r="GC13" s="65"/>
      <c r="GD13" s="65"/>
      <c r="GE13" s="65"/>
      <c r="GF13" s="65"/>
      <c r="GG13" s="65"/>
      <c r="GH13" s="65"/>
      <c r="GI13" s="65"/>
      <c r="GJ13" s="65"/>
      <c r="GK13" s="65"/>
      <c r="GL13" s="65"/>
      <c r="GM13" s="65"/>
      <c r="GN13" s="65"/>
      <c r="GO13" s="65"/>
      <c r="GP13" s="65"/>
      <c r="GQ13" s="65"/>
      <c r="GR13" s="65"/>
      <c r="GS13" s="65"/>
      <c r="GT13" s="65"/>
      <c r="GU13" s="65"/>
      <c r="GV13" s="65"/>
      <c r="GW13" s="65"/>
      <c r="GX13" s="65"/>
      <c r="GY13" s="65"/>
      <c r="GZ13" s="65"/>
      <c r="HA13" s="65"/>
      <c r="HB13" s="65"/>
      <c r="HC13" s="65"/>
      <c r="HD13" s="65"/>
      <c r="HE13" s="65"/>
      <c r="HF13" s="65"/>
      <c r="HG13" s="65"/>
      <c r="HH13" s="65"/>
      <c r="HI13" s="65"/>
      <c r="HJ13" s="65"/>
      <c r="HK13" s="65"/>
      <c r="HL13" s="65"/>
      <c r="HM13" s="65"/>
      <c r="HN13" s="65"/>
      <c r="HO13" s="65"/>
      <c r="HP13" s="65"/>
      <c r="HQ13" s="65"/>
      <c r="HR13" s="65"/>
      <c r="HS13" s="65"/>
      <c r="HT13" s="65"/>
      <c r="HU13" s="65"/>
      <c r="HV13" s="65"/>
      <c r="HW13" s="65"/>
      <c r="HX13" s="65"/>
      <c r="HY13" s="65"/>
      <c r="HZ13" s="65"/>
      <c r="IA13" s="65"/>
      <c r="IB13" s="65"/>
      <c r="IC13" s="65"/>
      <c r="ID13" s="65"/>
      <c r="IE13" s="65"/>
      <c r="IF13" s="65"/>
      <c r="IG13" s="65"/>
      <c r="IH13" s="65"/>
      <c r="II13" s="65"/>
      <c r="IJ13" s="65"/>
      <c r="IK13" s="65"/>
      <c r="IL13" s="65"/>
      <c r="IM13" s="65"/>
      <c r="IN13" s="65"/>
      <c r="IO13" s="65"/>
      <c r="IP13" s="65"/>
      <c r="IQ13" s="65"/>
      <c r="IR13" s="65"/>
      <c r="IS13" s="65"/>
      <c r="IT13" s="65"/>
      <c r="IU13" s="65"/>
      <c r="IV13" s="65"/>
      <c r="IW13" s="65"/>
      <c r="IX13" s="65"/>
      <c r="IY13" s="65"/>
      <c r="IZ13" s="65"/>
      <c r="JA13" s="65"/>
      <c r="JB13" s="65"/>
      <c r="JC13" s="65"/>
      <c r="JD13" s="65"/>
      <c r="JE13" s="65"/>
      <c r="JF13" s="65"/>
      <c r="JG13" s="65"/>
      <c r="JH13" s="65"/>
      <c r="JI13" s="65"/>
      <c r="JJ13" s="65"/>
      <c r="JK13" s="65"/>
      <c r="JL13" s="65"/>
      <c r="JM13" s="65"/>
      <c r="JN13" s="65"/>
      <c r="JO13" s="65"/>
      <c r="JP13" s="65"/>
      <c r="JQ13" s="65"/>
      <c r="JR13" s="65"/>
      <c r="JS13" s="65"/>
      <c r="JT13" s="65"/>
      <c r="JU13" s="65"/>
      <c r="JV13" s="65"/>
      <c r="JW13" s="65"/>
      <c r="JX13" s="65"/>
      <c r="JY13" s="65"/>
      <c r="JZ13" s="65"/>
      <c r="KA13" s="65"/>
      <c r="KB13" s="65"/>
      <c r="KC13" s="65"/>
      <c r="KD13" s="65"/>
      <c r="KE13" s="65"/>
      <c r="KF13" s="65"/>
      <c r="KG13" s="65"/>
      <c r="KH13" s="65"/>
      <c r="KI13" s="65"/>
      <c r="KJ13" s="65"/>
      <c r="KK13" s="65"/>
      <c r="KL13" s="65"/>
      <c r="KM13" s="65"/>
      <c r="KN13" s="65"/>
      <c r="KO13" s="65"/>
      <c r="KP13" s="65"/>
      <c r="KQ13" s="65"/>
      <c r="KR13" s="65"/>
      <c r="KS13" s="65"/>
      <c r="KT13" s="65"/>
      <c r="KU13" s="65"/>
      <c r="KV13" s="65"/>
      <c r="KW13" s="65"/>
      <c r="KX13" s="65"/>
      <c r="KY13" s="65"/>
      <c r="KZ13" s="65"/>
      <c r="LA13" s="65"/>
      <c r="LB13" s="65"/>
      <c r="LC13" s="65"/>
      <c r="LD13" s="65"/>
      <c r="LE13" s="65"/>
      <c r="LF13" s="65"/>
      <c r="LG13" s="65"/>
      <c r="LH13" s="65"/>
      <c r="LI13" s="65"/>
      <c r="LJ13" s="65"/>
      <c r="LK13" s="65"/>
      <c r="LL13" s="65"/>
      <c r="LM13" s="65"/>
      <c r="LN13" s="65"/>
      <c r="LO13" s="65"/>
      <c r="LP13" s="65"/>
      <c r="LQ13" s="65"/>
    </row>
    <row r="14" spans="1:329" s="75" customFormat="1" ht="15.75" x14ac:dyDescent="0.25">
      <c r="A14" s="72"/>
      <c r="B14" s="76" t="s">
        <v>212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34"/>
      <c r="N14" s="34"/>
      <c r="O14" s="34"/>
      <c r="P14" s="34"/>
      <c r="Q14" s="34"/>
      <c r="R14" s="87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  <c r="DE14" s="65"/>
      <c r="DF14" s="65"/>
      <c r="DG14" s="65"/>
      <c r="DH14" s="65"/>
      <c r="DI14" s="65"/>
      <c r="DJ14" s="65"/>
      <c r="DK14" s="65"/>
      <c r="DL14" s="65"/>
      <c r="DM14" s="65"/>
      <c r="DN14" s="65"/>
      <c r="DO14" s="65"/>
      <c r="DP14" s="65"/>
      <c r="DQ14" s="65"/>
      <c r="DR14" s="65"/>
      <c r="DS14" s="65"/>
      <c r="DT14" s="65"/>
      <c r="DU14" s="65"/>
      <c r="DV14" s="65"/>
      <c r="DW14" s="65"/>
      <c r="DX14" s="65"/>
      <c r="DY14" s="65"/>
      <c r="DZ14" s="65"/>
      <c r="EA14" s="65"/>
      <c r="EB14" s="65"/>
      <c r="EC14" s="65"/>
      <c r="ED14" s="65"/>
      <c r="EE14" s="65"/>
      <c r="EF14" s="65"/>
      <c r="EG14" s="65"/>
      <c r="EH14" s="65"/>
      <c r="EI14" s="65"/>
      <c r="EJ14" s="65"/>
      <c r="EK14" s="65"/>
      <c r="EL14" s="65"/>
      <c r="EM14" s="65"/>
      <c r="EN14" s="65"/>
      <c r="EO14" s="65"/>
      <c r="EP14" s="65"/>
      <c r="EQ14" s="65"/>
      <c r="ER14" s="65"/>
      <c r="ES14" s="65"/>
      <c r="ET14" s="65"/>
      <c r="EU14" s="65"/>
      <c r="EV14" s="65"/>
      <c r="EW14" s="65"/>
      <c r="EX14" s="65"/>
      <c r="EY14" s="65"/>
      <c r="EZ14" s="65"/>
      <c r="FA14" s="65"/>
      <c r="FB14" s="65"/>
      <c r="FC14" s="65"/>
      <c r="FD14" s="65"/>
      <c r="FE14" s="65"/>
      <c r="FF14" s="65"/>
      <c r="FG14" s="65"/>
      <c r="FH14" s="65"/>
      <c r="FI14" s="65"/>
      <c r="FJ14" s="65"/>
      <c r="FK14" s="65"/>
      <c r="FL14" s="65"/>
      <c r="FM14" s="65"/>
      <c r="FN14" s="65"/>
      <c r="FO14" s="65"/>
      <c r="FP14" s="65"/>
      <c r="FQ14" s="65"/>
      <c r="FR14" s="65"/>
      <c r="FS14" s="65"/>
      <c r="FT14" s="65"/>
      <c r="FU14" s="65"/>
      <c r="FV14" s="65"/>
      <c r="FW14" s="65"/>
      <c r="FX14" s="65"/>
      <c r="FY14" s="65"/>
      <c r="FZ14" s="65"/>
      <c r="GA14" s="65"/>
      <c r="GB14" s="65"/>
      <c r="GC14" s="65"/>
      <c r="GD14" s="65"/>
      <c r="GE14" s="65"/>
      <c r="GF14" s="65"/>
      <c r="GG14" s="65"/>
      <c r="GH14" s="65"/>
      <c r="GI14" s="65"/>
      <c r="GJ14" s="65"/>
      <c r="GK14" s="65"/>
      <c r="GL14" s="65"/>
      <c r="GM14" s="65"/>
      <c r="GN14" s="65"/>
      <c r="GO14" s="65"/>
      <c r="GP14" s="65"/>
      <c r="GQ14" s="65"/>
      <c r="GR14" s="65"/>
      <c r="GS14" s="65"/>
      <c r="GT14" s="65"/>
      <c r="GU14" s="65"/>
      <c r="GV14" s="65"/>
      <c r="GW14" s="65"/>
      <c r="GX14" s="65"/>
      <c r="GY14" s="65"/>
      <c r="GZ14" s="65"/>
      <c r="HA14" s="65"/>
      <c r="HB14" s="65"/>
      <c r="HC14" s="65"/>
      <c r="HD14" s="65"/>
      <c r="HE14" s="65"/>
      <c r="HF14" s="65"/>
      <c r="HG14" s="65"/>
      <c r="HH14" s="65"/>
      <c r="HI14" s="65"/>
      <c r="HJ14" s="65"/>
      <c r="HK14" s="65"/>
      <c r="HL14" s="65"/>
      <c r="HM14" s="65"/>
      <c r="HN14" s="65"/>
      <c r="HO14" s="65"/>
      <c r="HP14" s="65"/>
      <c r="HQ14" s="65"/>
      <c r="HR14" s="65"/>
      <c r="HS14" s="65"/>
      <c r="HT14" s="65"/>
      <c r="HU14" s="65"/>
      <c r="HV14" s="65"/>
      <c r="HW14" s="65"/>
      <c r="HX14" s="65"/>
      <c r="HY14" s="65"/>
      <c r="HZ14" s="65"/>
      <c r="IA14" s="65"/>
      <c r="IB14" s="65"/>
      <c r="IC14" s="65"/>
      <c r="ID14" s="65"/>
      <c r="IE14" s="65"/>
      <c r="IF14" s="65"/>
      <c r="IG14" s="65"/>
      <c r="IH14" s="65"/>
      <c r="II14" s="65"/>
      <c r="IJ14" s="65"/>
      <c r="IK14" s="65"/>
      <c r="IL14" s="65"/>
      <c r="IM14" s="65"/>
      <c r="IN14" s="65"/>
      <c r="IO14" s="65"/>
      <c r="IP14" s="65"/>
      <c r="IQ14" s="65"/>
      <c r="IR14" s="65"/>
      <c r="IS14" s="65"/>
      <c r="IT14" s="65"/>
      <c r="IU14" s="65"/>
      <c r="IV14" s="65"/>
      <c r="IW14" s="65"/>
      <c r="IX14" s="65"/>
      <c r="IY14" s="65"/>
      <c r="IZ14" s="65"/>
      <c r="JA14" s="65"/>
      <c r="JB14" s="65"/>
      <c r="JC14" s="65"/>
      <c r="JD14" s="65"/>
      <c r="JE14" s="65"/>
      <c r="JF14" s="65"/>
      <c r="JG14" s="65"/>
      <c r="JH14" s="65"/>
      <c r="JI14" s="65"/>
      <c r="JJ14" s="65"/>
      <c r="JK14" s="65"/>
      <c r="JL14" s="65"/>
      <c r="JM14" s="65"/>
      <c r="JN14" s="65"/>
      <c r="JO14" s="65"/>
      <c r="JP14" s="65"/>
      <c r="JQ14" s="65"/>
      <c r="JR14" s="65"/>
      <c r="JS14" s="65"/>
      <c r="JT14" s="65"/>
      <c r="JU14" s="65"/>
      <c r="JV14" s="65"/>
      <c r="JW14" s="65"/>
      <c r="JX14" s="65"/>
      <c r="JY14" s="65"/>
      <c r="JZ14" s="65"/>
      <c r="KA14" s="65"/>
      <c r="KB14" s="65"/>
      <c r="KC14" s="65"/>
      <c r="KD14" s="65"/>
      <c r="KE14" s="65"/>
      <c r="KF14" s="65"/>
      <c r="KG14" s="65"/>
      <c r="KH14" s="65"/>
      <c r="KI14" s="65"/>
      <c r="KJ14" s="65"/>
      <c r="KK14" s="65"/>
      <c r="KL14" s="65"/>
      <c r="KM14" s="65"/>
      <c r="KN14" s="65"/>
      <c r="KO14" s="65"/>
      <c r="KP14" s="65"/>
      <c r="KQ14" s="65"/>
      <c r="KR14" s="65"/>
      <c r="KS14" s="65"/>
      <c r="KT14" s="65"/>
      <c r="KU14" s="65"/>
      <c r="KV14" s="65"/>
      <c r="KW14" s="65"/>
      <c r="KX14" s="65"/>
      <c r="KY14" s="65"/>
      <c r="KZ14" s="65"/>
      <c r="LA14" s="65"/>
      <c r="LB14" s="65"/>
      <c r="LC14" s="65"/>
      <c r="LD14" s="65"/>
      <c r="LE14" s="65"/>
      <c r="LF14" s="65"/>
      <c r="LG14" s="65"/>
      <c r="LH14" s="65"/>
      <c r="LI14" s="65"/>
      <c r="LJ14" s="65"/>
      <c r="LK14" s="65"/>
      <c r="LL14" s="65"/>
      <c r="LM14" s="65"/>
      <c r="LN14" s="65"/>
      <c r="LO14" s="65"/>
      <c r="LP14" s="65"/>
      <c r="LQ14" s="65"/>
    </row>
    <row r="15" spans="1:329" s="75" customFormat="1" ht="47.25" x14ac:dyDescent="0.25">
      <c r="A15" s="72" t="s">
        <v>95</v>
      </c>
      <c r="B15" s="25" t="s">
        <v>231</v>
      </c>
      <c r="C15" s="15">
        <f>SUM(D15:G15)</f>
        <v>500</v>
      </c>
      <c r="D15" s="15">
        <v>0</v>
      </c>
      <c r="E15" s="15">
        <v>0</v>
      </c>
      <c r="F15" s="15">
        <v>500</v>
      </c>
      <c r="G15" s="15">
        <v>0</v>
      </c>
      <c r="H15" s="15">
        <v>500</v>
      </c>
      <c r="I15" s="15">
        <v>0</v>
      </c>
      <c r="J15" s="15">
        <v>0</v>
      </c>
      <c r="K15" s="15">
        <v>500</v>
      </c>
      <c r="L15" s="15">
        <v>0</v>
      </c>
      <c r="M15" s="124" t="s">
        <v>213</v>
      </c>
      <c r="N15" s="87" t="s">
        <v>214</v>
      </c>
      <c r="O15" s="34">
        <v>5.0000000000000001E-3</v>
      </c>
      <c r="P15" s="34">
        <v>5.0000000000000001E-3</v>
      </c>
      <c r="Q15" s="34">
        <v>11.968999999999999</v>
      </c>
      <c r="R15" s="87">
        <v>12.622999999999999</v>
      </c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65"/>
      <c r="BN15" s="65"/>
      <c r="BO15" s="65"/>
      <c r="BP15" s="65"/>
      <c r="BQ15" s="65"/>
      <c r="BR15" s="65"/>
      <c r="BS15" s="65"/>
      <c r="BT15" s="65"/>
      <c r="BU15" s="65"/>
      <c r="BV15" s="65"/>
      <c r="BW15" s="65"/>
      <c r="BX15" s="65"/>
      <c r="BY15" s="65"/>
      <c r="BZ15" s="65"/>
      <c r="CA15" s="65"/>
      <c r="CB15" s="65"/>
      <c r="CC15" s="65"/>
      <c r="CD15" s="65"/>
      <c r="CE15" s="65"/>
      <c r="CF15" s="65"/>
      <c r="CG15" s="65"/>
      <c r="CH15" s="65"/>
      <c r="CI15" s="65"/>
      <c r="CJ15" s="65"/>
      <c r="CK15" s="65"/>
      <c r="CL15" s="65"/>
      <c r="CM15" s="65"/>
      <c r="CN15" s="65"/>
      <c r="CO15" s="65"/>
      <c r="CP15" s="65"/>
      <c r="CQ15" s="65"/>
      <c r="CR15" s="65"/>
      <c r="CS15" s="65"/>
      <c r="CT15" s="65"/>
      <c r="CU15" s="65"/>
      <c r="CV15" s="65"/>
      <c r="CW15" s="65"/>
      <c r="CX15" s="65"/>
      <c r="CY15" s="65"/>
      <c r="CZ15" s="65"/>
      <c r="DA15" s="65"/>
      <c r="DB15" s="65"/>
      <c r="DC15" s="65"/>
      <c r="DD15" s="65"/>
      <c r="DE15" s="65"/>
      <c r="DF15" s="65"/>
      <c r="DG15" s="65"/>
      <c r="DH15" s="65"/>
      <c r="DI15" s="65"/>
      <c r="DJ15" s="65"/>
      <c r="DK15" s="65"/>
      <c r="DL15" s="65"/>
      <c r="DM15" s="65"/>
      <c r="DN15" s="65"/>
      <c r="DO15" s="65"/>
      <c r="DP15" s="65"/>
      <c r="DQ15" s="65"/>
      <c r="DR15" s="65"/>
      <c r="DS15" s="65"/>
      <c r="DT15" s="65"/>
      <c r="DU15" s="65"/>
      <c r="DV15" s="65"/>
      <c r="DW15" s="65"/>
      <c r="DX15" s="65"/>
      <c r="DY15" s="65"/>
      <c r="DZ15" s="65"/>
      <c r="EA15" s="65"/>
      <c r="EB15" s="65"/>
      <c r="EC15" s="65"/>
      <c r="ED15" s="65"/>
      <c r="EE15" s="65"/>
      <c r="EF15" s="65"/>
      <c r="EG15" s="65"/>
      <c r="EH15" s="65"/>
      <c r="EI15" s="65"/>
      <c r="EJ15" s="65"/>
      <c r="EK15" s="65"/>
      <c r="EL15" s="65"/>
      <c r="EM15" s="65"/>
      <c r="EN15" s="65"/>
      <c r="EO15" s="65"/>
      <c r="EP15" s="65"/>
      <c r="EQ15" s="65"/>
      <c r="ER15" s="65"/>
      <c r="ES15" s="65"/>
      <c r="ET15" s="65"/>
      <c r="EU15" s="65"/>
      <c r="EV15" s="65"/>
      <c r="EW15" s="65"/>
      <c r="EX15" s="65"/>
      <c r="EY15" s="65"/>
      <c r="EZ15" s="65"/>
      <c r="FA15" s="65"/>
      <c r="FB15" s="65"/>
      <c r="FC15" s="65"/>
      <c r="FD15" s="65"/>
      <c r="FE15" s="65"/>
      <c r="FF15" s="65"/>
      <c r="FG15" s="65"/>
      <c r="FH15" s="65"/>
      <c r="FI15" s="65"/>
      <c r="FJ15" s="65"/>
      <c r="FK15" s="65"/>
      <c r="FL15" s="65"/>
      <c r="FM15" s="65"/>
      <c r="FN15" s="65"/>
      <c r="FO15" s="65"/>
      <c r="FP15" s="65"/>
      <c r="FQ15" s="65"/>
      <c r="FR15" s="65"/>
      <c r="FS15" s="65"/>
      <c r="FT15" s="65"/>
      <c r="FU15" s="65"/>
      <c r="FV15" s="65"/>
      <c r="FW15" s="65"/>
      <c r="FX15" s="65"/>
      <c r="FY15" s="65"/>
      <c r="FZ15" s="65"/>
      <c r="GA15" s="65"/>
      <c r="GB15" s="65"/>
      <c r="GC15" s="65"/>
      <c r="GD15" s="65"/>
      <c r="GE15" s="65"/>
      <c r="GF15" s="65"/>
      <c r="GG15" s="65"/>
      <c r="GH15" s="65"/>
      <c r="GI15" s="65"/>
      <c r="GJ15" s="65"/>
      <c r="GK15" s="65"/>
      <c r="GL15" s="65"/>
      <c r="GM15" s="65"/>
      <c r="GN15" s="65"/>
      <c r="GO15" s="65"/>
      <c r="GP15" s="65"/>
      <c r="GQ15" s="65"/>
      <c r="GR15" s="65"/>
      <c r="GS15" s="65"/>
      <c r="GT15" s="65"/>
      <c r="GU15" s="65"/>
      <c r="GV15" s="65"/>
      <c r="GW15" s="65"/>
      <c r="GX15" s="65"/>
      <c r="GY15" s="65"/>
      <c r="GZ15" s="65"/>
      <c r="HA15" s="65"/>
      <c r="HB15" s="65"/>
      <c r="HC15" s="65"/>
      <c r="HD15" s="65"/>
      <c r="HE15" s="65"/>
      <c r="HF15" s="65"/>
      <c r="HG15" s="65"/>
      <c r="HH15" s="65"/>
      <c r="HI15" s="65"/>
      <c r="HJ15" s="65"/>
      <c r="HK15" s="65"/>
      <c r="HL15" s="65"/>
      <c r="HM15" s="65"/>
      <c r="HN15" s="65"/>
      <c r="HO15" s="65"/>
      <c r="HP15" s="65"/>
      <c r="HQ15" s="65"/>
      <c r="HR15" s="65"/>
      <c r="HS15" s="65"/>
      <c r="HT15" s="65"/>
      <c r="HU15" s="65"/>
      <c r="HV15" s="65"/>
      <c r="HW15" s="65"/>
      <c r="HX15" s="65"/>
      <c r="HY15" s="65"/>
      <c r="HZ15" s="65"/>
      <c r="IA15" s="65"/>
      <c r="IB15" s="65"/>
      <c r="IC15" s="65"/>
      <c r="ID15" s="65"/>
      <c r="IE15" s="65"/>
      <c r="IF15" s="65"/>
      <c r="IG15" s="65"/>
      <c r="IH15" s="65"/>
      <c r="II15" s="65"/>
      <c r="IJ15" s="65"/>
      <c r="IK15" s="65"/>
      <c r="IL15" s="65"/>
      <c r="IM15" s="65"/>
      <c r="IN15" s="65"/>
      <c r="IO15" s="65"/>
      <c r="IP15" s="65"/>
      <c r="IQ15" s="65"/>
      <c r="IR15" s="65"/>
      <c r="IS15" s="65"/>
      <c r="IT15" s="65"/>
      <c r="IU15" s="65"/>
      <c r="IV15" s="65"/>
      <c r="IW15" s="65"/>
      <c r="IX15" s="65"/>
      <c r="IY15" s="65"/>
      <c r="IZ15" s="65"/>
      <c r="JA15" s="65"/>
      <c r="JB15" s="65"/>
      <c r="JC15" s="65"/>
      <c r="JD15" s="65"/>
      <c r="JE15" s="65"/>
      <c r="JF15" s="65"/>
      <c r="JG15" s="65"/>
      <c r="JH15" s="65"/>
      <c r="JI15" s="65"/>
      <c r="JJ15" s="65"/>
      <c r="JK15" s="65"/>
      <c r="JL15" s="65"/>
      <c r="JM15" s="65"/>
      <c r="JN15" s="65"/>
      <c r="JO15" s="65"/>
      <c r="JP15" s="65"/>
      <c r="JQ15" s="65"/>
      <c r="JR15" s="65"/>
      <c r="JS15" s="65"/>
      <c r="JT15" s="65"/>
      <c r="JU15" s="65"/>
      <c r="JV15" s="65"/>
      <c r="JW15" s="65"/>
      <c r="JX15" s="65"/>
      <c r="JY15" s="65"/>
      <c r="JZ15" s="65"/>
      <c r="KA15" s="65"/>
      <c r="KB15" s="65"/>
      <c r="KC15" s="65"/>
      <c r="KD15" s="65"/>
      <c r="KE15" s="65"/>
      <c r="KF15" s="65"/>
      <c r="KG15" s="65"/>
      <c r="KH15" s="65"/>
      <c r="KI15" s="65"/>
      <c r="KJ15" s="65"/>
      <c r="KK15" s="65"/>
      <c r="KL15" s="65"/>
      <c r="KM15" s="65"/>
      <c r="KN15" s="65"/>
      <c r="KO15" s="65"/>
      <c r="KP15" s="65"/>
      <c r="KQ15" s="65"/>
      <c r="KR15" s="65"/>
      <c r="KS15" s="65"/>
      <c r="KT15" s="65"/>
      <c r="KU15" s="65"/>
      <c r="KV15" s="65"/>
      <c r="KW15" s="65"/>
      <c r="KX15" s="65"/>
      <c r="KY15" s="65"/>
      <c r="KZ15" s="65"/>
      <c r="LA15" s="65"/>
      <c r="LB15" s="65"/>
      <c r="LC15" s="65"/>
      <c r="LD15" s="65"/>
      <c r="LE15" s="65"/>
      <c r="LF15" s="65"/>
      <c r="LG15" s="65"/>
      <c r="LH15" s="65"/>
      <c r="LI15" s="65"/>
      <c r="LJ15" s="65"/>
      <c r="LK15" s="65"/>
      <c r="LL15" s="65"/>
      <c r="LM15" s="65"/>
      <c r="LN15" s="65"/>
      <c r="LO15" s="65"/>
      <c r="LP15" s="65"/>
      <c r="LQ15" s="65"/>
    </row>
    <row r="16" spans="1:329" s="75" customFormat="1" ht="78.75" x14ac:dyDescent="0.25">
      <c r="A16" s="72" t="s">
        <v>215</v>
      </c>
      <c r="B16" s="25" t="s">
        <v>256</v>
      </c>
      <c r="C16" s="122">
        <f>SUM(D16:G16)</f>
        <v>50</v>
      </c>
      <c r="D16" s="15">
        <v>0</v>
      </c>
      <c r="E16" s="15">
        <v>0</v>
      </c>
      <c r="F16" s="15">
        <v>8</v>
      </c>
      <c r="G16" s="15">
        <v>42</v>
      </c>
      <c r="H16" s="15">
        <v>50</v>
      </c>
      <c r="I16" s="15">
        <v>0</v>
      </c>
      <c r="J16" s="15">
        <v>0</v>
      </c>
      <c r="K16" s="15">
        <v>8</v>
      </c>
      <c r="L16" s="15">
        <v>42</v>
      </c>
      <c r="M16" s="72" t="s">
        <v>216</v>
      </c>
      <c r="N16" s="87" t="s">
        <v>217</v>
      </c>
      <c r="O16" s="34">
        <v>22.823</v>
      </c>
      <c r="P16" s="34">
        <v>11.087999999999999</v>
      </c>
      <c r="Q16" s="34">
        <v>91.290999999999997</v>
      </c>
      <c r="R16" s="87">
        <v>44.351999999999997</v>
      </c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5"/>
      <c r="BI16" s="65"/>
      <c r="BJ16" s="65"/>
      <c r="BK16" s="65"/>
      <c r="BL16" s="65"/>
      <c r="BM16" s="65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5"/>
      <c r="CA16" s="65"/>
      <c r="CB16" s="65"/>
      <c r="CC16" s="65"/>
      <c r="CD16" s="65"/>
      <c r="CE16" s="65"/>
      <c r="CF16" s="65"/>
      <c r="CG16" s="65"/>
      <c r="CH16" s="65"/>
      <c r="CI16" s="65"/>
      <c r="CJ16" s="65"/>
      <c r="CK16" s="65"/>
      <c r="CL16" s="65"/>
      <c r="CM16" s="65"/>
      <c r="CN16" s="65"/>
      <c r="CO16" s="65"/>
      <c r="CP16" s="65"/>
      <c r="CQ16" s="65"/>
      <c r="CR16" s="65"/>
      <c r="CS16" s="65"/>
      <c r="CT16" s="65"/>
      <c r="CU16" s="65"/>
      <c r="CV16" s="65"/>
      <c r="CW16" s="65"/>
      <c r="CX16" s="65"/>
      <c r="CY16" s="65"/>
      <c r="CZ16" s="65"/>
      <c r="DA16" s="65"/>
      <c r="DB16" s="65"/>
      <c r="DC16" s="65"/>
      <c r="DD16" s="65"/>
      <c r="DE16" s="65"/>
      <c r="DF16" s="65"/>
      <c r="DG16" s="65"/>
      <c r="DH16" s="65"/>
      <c r="DI16" s="65"/>
      <c r="DJ16" s="65"/>
      <c r="DK16" s="65"/>
      <c r="DL16" s="65"/>
      <c r="DM16" s="65"/>
      <c r="DN16" s="65"/>
      <c r="DO16" s="65"/>
      <c r="DP16" s="65"/>
      <c r="DQ16" s="65"/>
      <c r="DR16" s="65"/>
      <c r="DS16" s="65"/>
      <c r="DT16" s="65"/>
      <c r="DU16" s="65"/>
      <c r="DV16" s="65"/>
      <c r="DW16" s="65"/>
      <c r="DX16" s="65"/>
      <c r="DY16" s="65"/>
      <c r="DZ16" s="65"/>
      <c r="EA16" s="65"/>
      <c r="EB16" s="65"/>
      <c r="EC16" s="65"/>
      <c r="ED16" s="65"/>
      <c r="EE16" s="65"/>
      <c r="EF16" s="65"/>
      <c r="EG16" s="65"/>
      <c r="EH16" s="65"/>
      <c r="EI16" s="65"/>
      <c r="EJ16" s="65"/>
      <c r="EK16" s="65"/>
      <c r="EL16" s="65"/>
      <c r="EM16" s="65"/>
      <c r="EN16" s="65"/>
      <c r="EO16" s="65"/>
      <c r="EP16" s="65"/>
      <c r="EQ16" s="65"/>
      <c r="ER16" s="65"/>
      <c r="ES16" s="65"/>
      <c r="ET16" s="65"/>
      <c r="EU16" s="65"/>
      <c r="EV16" s="65"/>
      <c r="EW16" s="65"/>
      <c r="EX16" s="65"/>
      <c r="EY16" s="65"/>
      <c r="EZ16" s="65"/>
      <c r="FA16" s="65"/>
      <c r="FB16" s="65"/>
      <c r="FC16" s="65"/>
      <c r="FD16" s="65"/>
      <c r="FE16" s="65"/>
      <c r="FF16" s="65"/>
      <c r="FG16" s="65"/>
      <c r="FH16" s="65"/>
      <c r="FI16" s="65"/>
      <c r="FJ16" s="65"/>
      <c r="FK16" s="65"/>
      <c r="FL16" s="65"/>
      <c r="FM16" s="65"/>
      <c r="FN16" s="65"/>
      <c r="FO16" s="65"/>
      <c r="FP16" s="65"/>
      <c r="FQ16" s="65"/>
      <c r="FR16" s="65"/>
      <c r="FS16" s="65"/>
      <c r="FT16" s="65"/>
      <c r="FU16" s="65"/>
      <c r="FV16" s="65"/>
      <c r="FW16" s="65"/>
      <c r="FX16" s="65"/>
      <c r="FY16" s="65"/>
      <c r="FZ16" s="65"/>
      <c r="GA16" s="65"/>
      <c r="GB16" s="65"/>
      <c r="GC16" s="65"/>
      <c r="GD16" s="65"/>
      <c r="GE16" s="65"/>
      <c r="GF16" s="65"/>
      <c r="GG16" s="65"/>
      <c r="GH16" s="65"/>
      <c r="GI16" s="65"/>
      <c r="GJ16" s="65"/>
      <c r="GK16" s="65"/>
      <c r="GL16" s="65"/>
      <c r="GM16" s="65"/>
      <c r="GN16" s="65"/>
      <c r="GO16" s="65"/>
      <c r="GP16" s="65"/>
      <c r="GQ16" s="65"/>
      <c r="GR16" s="65"/>
      <c r="GS16" s="65"/>
      <c r="GT16" s="65"/>
      <c r="GU16" s="65"/>
      <c r="GV16" s="65"/>
      <c r="GW16" s="65"/>
      <c r="GX16" s="65"/>
      <c r="GY16" s="65"/>
      <c r="GZ16" s="65"/>
      <c r="HA16" s="65"/>
      <c r="HB16" s="65"/>
      <c r="HC16" s="65"/>
      <c r="HD16" s="65"/>
      <c r="HE16" s="65"/>
      <c r="HF16" s="65"/>
      <c r="HG16" s="65"/>
      <c r="HH16" s="65"/>
      <c r="HI16" s="65"/>
      <c r="HJ16" s="65"/>
      <c r="HK16" s="65"/>
      <c r="HL16" s="65"/>
      <c r="HM16" s="65"/>
      <c r="HN16" s="65"/>
      <c r="HO16" s="65"/>
      <c r="HP16" s="65"/>
      <c r="HQ16" s="65"/>
      <c r="HR16" s="65"/>
      <c r="HS16" s="65"/>
      <c r="HT16" s="65"/>
      <c r="HU16" s="65"/>
      <c r="HV16" s="65"/>
      <c r="HW16" s="65"/>
      <c r="HX16" s="65"/>
      <c r="HY16" s="65"/>
      <c r="HZ16" s="65"/>
      <c r="IA16" s="65"/>
      <c r="IB16" s="65"/>
      <c r="IC16" s="65"/>
      <c r="ID16" s="65"/>
      <c r="IE16" s="65"/>
      <c r="IF16" s="65"/>
      <c r="IG16" s="65"/>
      <c r="IH16" s="65"/>
      <c r="II16" s="65"/>
      <c r="IJ16" s="65"/>
      <c r="IK16" s="65"/>
      <c r="IL16" s="65"/>
      <c r="IM16" s="65"/>
      <c r="IN16" s="65"/>
      <c r="IO16" s="65"/>
      <c r="IP16" s="65"/>
      <c r="IQ16" s="65"/>
      <c r="IR16" s="65"/>
      <c r="IS16" s="65"/>
      <c r="IT16" s="65"/>
      <c r="IU16" s="65"/>
      <c r="IV16" s="65"/>
      <c r="IW16" s="65"/>
      <c r="IX16" s="65"/>
      <c r="IY16" s="65"/>
      <c r="IZ16" s="65"/>
      <c r="JA16" s="65"/>
      <c r="JB16" s="65"/>
      <c r="JC16" s="65"/>
      <c r="JD16" s="65"/>
      <c r="JE16" s="65"/>
      <c r="JF16" s="65"/>
      <c r="JG16" s="65"/>
      <c r="JH16" s="65"/>
      <c r="JI16" s="65"/>
      <c r="JJ16" s="65"/>
      <c r="JK16" s="65"/>
      <c r="JL16" s="65"/>
      <c r="JM16" s="65"/>
      <c r="JN16" s="65"/>
      <c r="JO16" s="65"/>
      <c r="JP16" s="65"/>
      <c r="JQ16" s="65"/>
      <c r="JR16" s="65"/>
      <c r="JS16" s="65"/>
      <c r="JT16" s="65"/>
      <c r="JU16" s="65"/>
      <c r="JV16" s="65"/>
      <c r="JW16" s="65"/>
      <c r="JX16" s="65"/>
      <c r="JY16" s="65"/>
      <c r="JZ16" s="65"/>
      <c r="KA16" s="65"/>
      <c r="KB16" s="65"/>
      <c r="KC16" s="65"/>
      <c r="KD16" s="65"/>
      <c r="KE16" s="65"/>
      <c r="KF16" s="65"/>
      <c r="KG16" s="65"/>
      <c r="KH16" s="65"/>
      <c r="KI16" s="65"/>
      <c r="KJ16" s="65"/>
      <c r="KK16" s="65"/>
      <c r="KL16" s="65"/>
      <c r="KM16" s="65"/>
      <c r="KN16" s="65"/>
      <c r="KO16" s="65"/>
      <c r="KP16" s="65"/>
      <c r="KQ16" s="65"/>
      <c r="KR16" s="65"/>
      <c r="KS16" s="65"/>
      <c r="KT16" s="65"/>
      <c r="KU16" s="65"/>
      <c r="KV16" s="65"/>
      <c r="KW16" s="65"/>
      <c r="KX16" s="65"/>
      <c r="KY16" s="65"/>
      <c r="KZ16" s="65"/>
      <c r="LA16" s="65"/>
      <c r="LB16" s="65"/>
      <c r="LC16" s="65"/>
      <c r="LD16" s="65"/>
      <c r="LE16" s="65"/>
      <c r="LF16" s="65"/>
      <c r="LG16" s="65"/>
      <c r="LH16" s="65"/>
      <c r="LI16" s="65"/>
      <c r="LJ16" s="65"/>
      <c r="LK16" s="65"/>
      <c r="LL16" s="65"/>
      <c r="LM16" s="65"/>
      <c r="LN16" s="65"/>
      <c r="LO16" s="65"/>
      <c r="LP16" s="65"/>
      <c r="LQ16" s="65"/>
    </row>
    <row r="17" spans="1:329" s="75" customFormat="1" ht="47.25" customHeight="1" x14ac:dyDescent="0.25">
      <c r="A17" s="88">
        <v>2</v>
      </c>
      <c r="B17" s="89" t="s">
        <v>96</v>
      </c>
      <c r="C17" s="88">
        <f t="shared" ref="C17:L17" si="2">SUM(C19:C20)</f>
        <v>553</v>
      </c>
      <c r="D17" s="88">
        <f t="shared" si="2"/>
        <v>0</v>
      </c>
      <c r="E17" s="88">
        <f t="shared" si="2"/>
        <v>0</v>
      </c>
      <c r="F17" s="88">
        <f t="shared" si="2"/>
        <v>0</v>
      </c>
      <c r="G17" s="88">
        <f t="shared" si="2"/>
        <v>553</v>
      </c>
      <c r="H17" s="88">
        <f t="shared" si="2"/>
        <v>544.4</v>
      </c>
      <c r="I17" s="88">
        <f t="shared" si="2"/>
        <v>0</v>
      </c>
      <c r="J17" s="88">
        <f t="shared" si="2"/>
        <v>0</v>
      </c>
      <c r="K17" s="88">
        <f t="shared" si="2"/>
        <v>0</v>
      </c>
      <c r="L17" s="88">
        <f t="shared" si="2"/>
        <v>544.4</v>
      </c>
      <c r="M17" s="88"/>
      <c r="N17" s="88" t="s">
        <v>17</v>
      </c>
      <c r="O17" s="90">
        <f>(0.3445*O19)+(0.1486*O20*1000)</f>
        <v>29.932894499999996</v>
      </c>
      <c r="P17" s="90">
        <f>(0.3445*P19)+(0.1486*P20*1000)</f>
        <v>17.003</v>
      </c>
      <c r="Q17" s="91">
        <f>SUM(Q19:Q20)</f>
        <v>432.69200000000001</v>
      </c>
      <c r="R17" s="91">
        <f>SUM(R19:R20)</f>
        <v>281.27999999999997</v>
      </c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  <c r="II17" s="65"/>
      <c r="IJ17" s="65"/>
      <c r="IK17" s="65"/>
      <c r="IL17" s="65"/>
      <c r="IM17" s="65"/>
      <c r="IN17" s="65"/>
      <c r="IO17" s="65"/>
      <c r="IP17" s="65"/>
      <c r="IQ17" s="65"/>
      <c r="IR17" s="65"/>
      <c r="IS17" s="65"/>
      <c r="IT17" s="65"/>
      <c r="IU17" s="65"/>
      <c r="IV17" s="65"/>
      <c r="IW17" s="65"/>
      <c r="IX17" s="65"/>
      <c r="IY17" s="65"/>
      <c r="IZ17" s="65"/>
      <c r="JA17" s="65"/>
      <c r="JB17" s="65"/>
      <c r="JC17" s="65"/>
      <c r="JD17" s="65"/>
      <c r="JE17" s="65"/>
      <c r="JF17" s="65"/>
      <c r="JG17" s="65"/>
      <c r="JH17" s="65"/>
      <c r="JI17" s="65"/>
      <c r="JJ17" s="65"/>
      <c r="JK17" s="65"/>
      <c r="JL17" s="65"/>
      <c r="JM17" s="65"/>
      <c r="JN17" s="65"/>
      <c r="JO17" s="65"/>
      <c r="JP17" s="65"/>
      <c r="JQ17" s="65"/>
      <c r="JR17" s="65"/>
      <c r="JS17" s="65"/>
      <c r="JT17" s="65"/>
      <c r="JU17" s="65"/>
      <c r="JV17" s="65"/>
      <c r="JW17" s="65"/>
      <c r="JX17" s="65"/>
      <c r="JY17" s="65"/>
      <c r="JZ17" s="65"/>
      <c r="KA17" s="65"/>
      <c r="KB17" s="65"/>
      <c r="KC17" s="65"/>
      <c r="KD17" s="65"/>
      <c r="KE17" s="65"/>
      <c r="KF17" s="65"/>
      <c r="KG17" s="65"/>
      <c r="KH17" s="65"/>
      <c r="KI17" s="65"/>
      <c r="KJ17" s="65"/>
      <c r="KK17" s="65"/>
      <c r="KL17" s="65"/>
      <c r="KM17" s="65"/>
      <c r="KN17" s="65"/>
      <c r="KO17" s="65"/>
      <c r="KP17" s="65"/>
      <c r="KQ17" s="65"/>
      <c r="KR17" s="65"/>
      <c r="KS17" s="65"/>
      <c r="KT17" s="65"/>
      <c r="KU17" s="65"/>
      <c r="KV17" s="65"/>
      <c r="KW17" s="65"/>
      <c r="KX17" s="65"/>
      <c r="KY17" s="65"/>
      <c r="KZ17" s="65"/>
      <c r="LA17" s="65"/>
      <c r="LB17" s="65"/>
      <c r="LC17" s="65"/>
      <c r="LD17" s="65"/>
      <c r="LE17" s="65"/>
      <c r="LF17" s="65"/>
      <c r="LG17" s="65"/>
      <c r="LH17" s="65"/>
      <c r="LI17" s="65"/>
      <c r="LJ17" s="65"/>
      <c r="LK17" s="65"/>
      <c r="LL17" s="65"/>
      <c r="LM17" s="65"/>
      <c r="LN17" s="65"/>
      <c r="LO17" s="65"/>
      <c r="LP17" s="65"/>
      <c r="LQ17" s="65"/>
    </row>
    <row r="18" spans="1:329" s="75" customFormat="1" ht="15.75" x14ac:dyDescent="0.25">
      <c r="A18" s="72"/>
      <c r="B18" s="76" t="s">
        <v>212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34"/>
      <c r="N18" s="34"/>
      <c r="O18" s="34"/>
      <c r="P18" s="34"/>
      <c r="Q18" s="34"/>
      <c r="R18" s="87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  <c r="II18" s="65"/>
      <c r="IJ18" s="65"/>
      <c r="IK18" s="65"/>
      <c r="IL18" s="65"/>
      <c r="IM18" s="65"/>
      <c r="IN18" s="65"/>
      <c r="IO18" s="65"/>
      <c r="IP18" s="65"/>
      <c r="IQ18" s="65"/>
      <c r="IR18" s="65"/>
      <c r="IS18" s="65"/>
      <c r="IT18" s="65"/>
      <c r="IU18" s="65"/>
      <c r="IV18" s="65"/>
      <c r="IW18" s="65"/>
      <c r="IX18" s="65"/>
      <c r="IY18" s="65"/>
      <c r="IZ18" s="65"/>
      <c r="JA18" s="65"/>
      <c r="JB18" s="65"/>
      <c r="JC18" s="65"/>
      <c r="JD18" s="65"/>
      <c r="JE18" s="65"/>
      <c r="JF18" s="65"/>
      <c r="JG18" s="65"/>
      <c r="JH18" s="65"/>
      <c r="JI18" s="65"/>
      <c r="JJ18" s="65"/>
      <c r="JK18" s="65"/>
      <c r="JL18" s="65"/>
      <c r="JM18" s="65"/>
      <c r="JN18" s="65"/>
      <c r="JO18" s="65"/>
      <c r="JP18" s="65"/>
      <c r="JQ18" s="65"/>
      <c r="JR18" s="65"/>
      <c r="JS18" s="65"/>
      <c r="JT18" s="65"/>
      <c r="JU18" s="65"/>
      <c r="JV18" s="65"/>
      <c r="JW18" s="65"/>
      <c r="JX18" s="65"/>
      <c r="JY18" s="65"/>
      <c r="JZ18" s="65"/>
      <c r="KA18" s="65"/>
      <c r="KB18" s="65"/>
      <c r="KC18" s="65"/>
      <c r="KD18" s="65"/>
      <c r="KE18" s="65"/>
      <c r="KF18" s="65"/>
      <c r="KG18" s="65"/>
      <c r="KH18" s="65"/>
      <c r="KI18" s="65"/>
      <c r="KJ18" s="65"/>
      <c r="KK18" s="65"/>
      <c r="KL18" s="65"/>
      <c r="KM18" s="65"/>
      <c r="KN18" s="65"/>
      <c r="KO18" s="65"/>
      <c r="KP18" s="65"/>
      <c r="KQ18" s="65"/>
      <c r="KR18" s="65"/>
      <c r="KS18" s="65"/>
      <c r="KT18" s="65"/>
      <c r="KU18" s="65"/>
      <c r="KV18" s="65"/>
      <c r="KW18" s="65"/>
      <c r="KX18" s="65"/>
      <c r="KY18" s="65"/>
      <c r="KZ18" s="65"/>
      <c r="LA18" s="65"/>
      <c r="LB18" s="65"/>
      <c r="LC18" s="65"/>
      <c r="LD18" s="65"/>
      <c r="LE18" s="65"/>
      <c r="LF18" s="65"/>
      <c r="LG18" s="65"/>
      <c r="LH18" s="65"/>
      <c r="LI18" s="65"/>
      <c r="LJ18" s="65"/>
      <c r="LK18" s="65"/>
      <c r="LL18" s="65"/>
      <c r="LM18" s="65"/>
      <c r="LN18" s="65"/>
      <c r="LO18" s="65"/>
      <c r="LP18" s="65"/>
      <c r="LQ18" s="65"/>
    </row>
    <row r="19" spans="1:329" s="94" customFormat="1" ht="78.75" x14ac:dyDescent="0.2">
      <c r="A19" s="72" t="s">
        <v>97</v>
      </c>
      <c r="B19" s="25" t="s">
        <v>257</v>
      </c>
      <c r="C19" s="122">
        <f t="shared" ref="C19:C20" si="3">SUM(D19:G19)</f>
        <v>90</v>
      </c>
      <c r="D19" s="87">
        <v>0</v>
      </c>
      <c r="E19" s="87">
        <v>0</v>
      </c>
      <c r="F19" s="87">
        <v>0</v>
      </c>
      <c r="G19" s="87">
        <v>90</v>
      </c>
      <c r="H19" s="87">
        <v>89</v>
      </c>
      <c r="I19" s="87">
        <v>0</v>
      </c>
      <c r="J19" s="87">
        <v>0</v>
      </c>
      <c r="K19" s="87">
        <v>0</v>
      </c>
      <c r="L19" s="87">
        <v>89</v>
      </c>
      <c r="M19" s="72" t="s">
        <v>216</v>
      </c>
      <c r="N19" s="87" t="s">
        <v>217</v>
      </c>
      <c r="O19" s="87">
        <v>62.301000000000002</v>
      </c>
      <c r="P19" s="87">
        <v>25.2</v>
      </c>
      <c r="Q19" s="92">
        <v>249.20400000000001</v>
      </c>
      <c r="R19" s="87">
        <v>100.8</v>
      </c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3"/>
      <c r="CA19" s="93"/>
      <c r="CB19" s="93"/>
      <c r="CC19" s="93"/>
      <c r="CD19" s="93"/>
      <c r="CE19" s="93"/>
      <c r="CF19" s="93"/>
      <c r="CG19" s="93"/>
      <c r="CH19" s="93"/>
      <c r="CI19" s="93"/>
      <c r="CJ19" s="93"/>
      <c r="CK19" s="93"/>
      <c r="CL19" s="93"/>
      <c r="CM19" s="93"/>
      <c r="CN19" s="93"/>
      <c r="CO19" s="93"/>
      <c r="CP19" s="93"/>
      <c r="CQ19" s="93"/>
      <c r="CR19" s="93"/>
      <c r="CS19" s="93"/>
      <c r="CT19" s="93"/>
      <c r="CU19" s="93"/>
      <c r="CV19" s="93"/>
      <c r="CW19" s="93"/>
      <c r="CX19" s="93"/>
      <c r="CY19" s="93"/>
      <c r="CZ19" s="93"/>
      <c r="DA19" s="93"/>
      <c r="DB19" s="93"/>
      <c r="DC19" s="93"/>
      <c r="DD19" s="93"/>
      <c r="DE19" s="93"/>
      <c r="DF19" s="93"/>
      <c r="DG19" s="93"/>
      <c r="DH19" s="93"/>
      <c r="DI19" s="93"/>
      <c r="DJ19" s="93"/>
      <c r="DK19" s="93"/>
      <c r="DL19" s="93"/>
      <c r="DM19" s="93"/>
      <c r="DN19" s="93"/>
      <c r="DO19" s="93"/>
      <c r="DP19" s="93"/>
      <c r="DQ19" s="93"/>
      <c r="DR19" s="93"/>
      <c r="DS19" s="93"/>
      <c r="DT19" s="93"/>
      <c r="DU19" s="93"/>
      <c r="DV19" s="93"/>
      <c r="DW19" s="93"/>
      <c r="DX19" s="93"/>
      <c r="DY19" s="93"/>
      <c r="DZ19" s="93"/>
      <c r="EA19" s="93"/>
      <c r="EB19" s="93"/>
      <c r="EC19" s="93"/>
      <c r="ED19" s="93"/>
      <c r="EE19" s="93"/>
      <c r="EF19" s="93"/>
      <c r="EG19" s="93"/>
      <c r="EH19" s="93"/>
      <c r="EI19" s="93"/>
      <c r="EJ19" s="93"/>
      <c r="EK19" s="93"/>
      <c r="EL19" s="93"/>
      <c r="EM19" s="93"/>
      <c r="EN19" s="93"/>
      <c r="EO19" s="93"/>
      <c r="EP19" s="93"/>
      <c r="EQ19" s="93"/>
      <c r="ER19" s="93"/>
      <c r="ES19" s="93"/>
      <c r="ET19" s="93"/>
      <c r="EU19" s="93"/>
      <c r="EV19" s="93"/>
      <c r="EW19" s="93"/>
      <c r="EX19" s="93"/>
      <c r="EY19" s="93"/>
      <c r="EZ19" s="93"/>
      <c r="FA19" s="93"/>
      <c r="FB19" s="93"/>
      <c r="FC19" s="93"/>
      <c r="FD19" s="93"/>
      <c r="FE19" s="93"/>
      <c r="FF19" s="93"/>
      <c r="FG19" s="93"/>
      <c r="FH19" s="93"/>
      <c r="FI19" s="93"/>
      <c r="FJ19" s="93"/>
      <c r="FK19" s="93"/>
      <c r="FL19" s="93"/>
      <c r="FM19" s="93"/>
      <c r="FN19" s="93"/>
      <c r="FO19" s="93"/>
      <c r="FP19" s="93"/>
      <c r="FQ19" s="93"/>
      <c r="FR19" s="93"/>
      <c r="FS19" s="93"/>
      <c r="FT19" s="93"/>
      <c r="FU19" s="93"/>
      <c r="FV19" s="93"/>
      <c r="FW19" s="93"/>
      <c r="FX19" s="93"/>
      <c r="FY19" s="93"/>
      <c r="FZ19" s="93"/>
      <c r="GA19" s="93"/>
      <c r="GB19" s="93"/>
      <c r="GC19" s="93"/>
      <c r="GD19" s="93"/>
      <c r="GE19" s="93"/>
      <c r="GF19" s="93"/>
      <c r="GG19" s="93"/>
      <c r="GH19" s="93"/>
      <c r="GI19" s="93"/>
      <c r="GJ19" s="93"/>
      <c r="GK19" s="93"/>
      <c r="GL19" s="93"/>
      <c r="GM19" s="93"/>
      <c r="GN19" s="93"/>
      <c r="GO19" s="93"/>
      <c r="GP19" s="93"/>
      <c r="GQ19" s="93"/>
      <c r="GR19" s="93"/>
      <c r="GS19" s="93"/>
      <c r="GT19" s="93"/>
      <c r="GU19" s="93"/>
      <c r="GV19" s="93"/>
      <c r="GW19" s="93"/>
      <c r="GX19" s="93"/>
      <c r="GY19" s="93"/>
      <c r="GZ19" s="93"/>
      <c r="HA19" s="93"/>
      <c r="HB19" s="93"/>
      <c r="HC19" s="93"/>
      <c r="HD19" s="93"/>
      <c r="HE19" s="93"/>
      <c r="HF19" s="93"/>
      <c r="HG19" s="93"/>
      <c r="HH19" s="93"/>
      <c r="HI19" s="93"/>
      <c r="HJ19" s="93"/>
      <c r="HK19" s="93"/>
      <c r="HL19" s="93"/>
      <c r="HM19" s="93"/>
      <c r="HN19" s="93"/>
      <c r="HO19" s="93"/>
      <c r="HP19" s="93"/>
      <c r="HQ19" s="93"/>
      <c r="HR19" s="93"/>
      <c r="HS19" s="93"/>
      <c r="HT19" s="93"/>
      <c r="HU19" s="93"/>
      <c r="HV19" s="93"/>
      <c r="HW19" s="93"/>
      <c r="HX19" s="93"/>
      <c r="HY19" s="93"/>
      <c r="HZ19" s="93"/>
      <c r="IA19" s="93"/>
      <c r="IB19" s="93"/>
      <c r="IC19" s="93"/>
      <c r="ID19" s="93"/>
      <c r="IE19" s="93"/>
      <c r="IF19" s="93"/>
      <c r="IG19" s="93"/>
      <c r="IH19" s="93"/>
      <c r="II19" s="93"/>
      <c r="IJ19" s="93"/>
      <c r="IK19" s="93"/>
      <c r="IL19" s="93"/>
      <c r="IM19" s="93"/>
      <c r="IN19" s="93"/>
      <c r="IO19" s="93"/>
      <c r="IP19" s="93"/>
      <c r="IQ19" s="93"/>
      <c r="IR19" s="93"/>
      <c r="IS19" s="93"/>
      <c r="IT19" s="93"/>
      <c r="IU19" s="93"/>
      <c r="IV19" s="93"/>
      <c r="IW19" s="93"/>
      <c r="IX19" s="93"/>
      <c r="IY19" s="93"/>
      <c r="IZ19" s="93"/>
      <c r="JA19" s="93"/>
      <c r="JB19" s="93"/>
      <c r="JC19" s="93"/>
      <c r="JD19" s="93"/>
      <c r="JE19" s="93"/>
      <c r="JF19" s="93"/>
      <c r="JG19" s="93"/>
      <c r="JH19" s="93"/>
      <c r="JI19" s="93"/>
      <c r="JJ19" s="93"/>
      <c r="JK19" s="93"/>
      <c r="JL19" s="93"/>
      <c r="JM19" s="93"/>
      <c r="JN19" s="93"/>
      <c r="JO19" s="93"/>
      <c r="JP19" s="93"/>
      <c r="JQ19" s="93"/>
      <c r="JR19" s="93"/>
      <c r="JS19" s="93"/>
      <c r="JT19" s="93"/>
      <c r="JU19" s="93"/>
      <c r="JV19" s="93"/>
      <c r="JW19" s="93"/>
      <c r="JX19" s="93"/>
      <c r="JY19" s="93"/>
      <c r="JZ19" s="93"/>
      <c r="KA19" s="93"/>
      <c r="KB19" s="93"/>
      <c r="KC19" s="93"/>
      <c r="KD19" s="93"/>
      <c r="KE19" s="93"/>
      <c r="KF19" s="93"/>
      <c r="KG19" s="93"/>
      <c r="KH19" s="93"/>
      <c r="KI19" s="93"/>
      <c r="KJ19" s="93"/>
      <c r="KK19" s="93"/>
      <c r="KL19" s="93"/>
      <c r="KM19" s="93"/>
      <c r="KN19" s="93"/>
      <c r="KO19" s="93"/>
      <c r="KP19" s="93"/>
      <c r="KQ19" s="93"/>
      <c r="KR19" s="93"/>
      <c r="KS19" s="93"/>
      <c r="KT19" s="93"/>
      <c r="KU19" s="93"/>
      <c r="KV19" s="93"/>
      <c r="KW19" s="93"/>
      <c r="KX19" s="93"/>
      <c r="KY19" s="93"/>
      <c r="KZ19" s="93"/>
      <c r="LA19" s="93"/>
      <c r="LB19" s="93"/>
      <c r="LC19" s="93"/>
      <c r="LD19" s="93"/>
      <c r="LE19" s="93"/>
      <c r="LF19" s="93"/>
      <c r="LG19" s="93"/>
      <c r="LH19" s="93"/>
      <c r="LI19" s="93"/>
      <c r="LJ19" s="93"/>
      <c r="LK19" s="93"/>
      <c r="LL19" s="93"/>
      <c r="LM19" s="93"/>
      <c r="LN19" s="93"/>
      <c r="LO19" s="93"/>
      <c r="LP19" s="93"/>
      <c r="LQ19" s="93"/>
    </row>
    <row r="20" spans="1:329" s="75" customFormat="1" ht="63" x14ac:dyDescent="0.25">
      <c r="A20" s="72" t="s">
        <v>218</v>
      </c>
      <c r="B20" s="25" t="s">
        <v>246</v>
      </c>
      <c r="C20" s="122">
        <f t="shared" si="3"/>
        <v>463</v>
      </c>
      <c r="D20" s="15">
        <v>0</v>
      </c>
      <c r="E20" s="15">
        <v>0</v>
      </c>
      <c r="F20" s="15">
        <v>0</v>
      </c>
      <c r="G20" s="15">
        <v>463</v>
      </c>
      <c r="H20" s="15">
        <v>455.4</v>
      </c>
      <c r="I20" s="15">
        <v>0</v>
      </c>
      <c r="J20" s="15">
        <v>0</v>
      </c>
      <c r="K20" s="15">
        <v>0</v>
      </c>
      <c r="L20" s="15">
        <v>455.4</v>
      </c>
      <c r="M20" s="124" t="s">
        <v>213</v>
      </c>
      <c r="N20" s="87" t="s">
        <v>214</v>
      </c>
      <c r="O20" s="87">
        <v>5.7000000000000002E-2</v>
      </c>
      <c r="P20" s="87">
        <v>5.6000000000000001E-2</v>
      </c>
      <c r="Q20" s="92">
        <v>183.488</v>
      </c>
      <c r="R20" s="87">
        <v>180.48</v>
      </c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  <c r="II20" s="65"/>
      <c r="IJ20" s="65"/>
      <c r="IK20" s="65"/>
      <c r="IL20" s="65"/>
      <c r="IM20" s="65"/>
      <c r="IN20" s="65"/>
      <c r="IO20" s="65"/>
      <c r="IP20" s="65"/>
      <c r="IQ20" s="65"/>
      <c r="IR20" s="65"/>
      <c r="IS20" s="65"/>
      <c r="IT20" s="65"/>
      <c r="IU20" s="65"/>
      <c r="IV20" s="65"/>
      <c r="IW20" s="65"/>
      <c r="IX20" s="65"/>
      <c r="IY20" s="65"/>
      <c r="IZ20" s="65"/>
      <c r="JA20" s="65"/>
      <c r="JB20" s="65"/>
      <c r="JC20" s="65"/>
      <c r="JD20" s="65"/>
      <c r="JE20" s="65"/>
      <c r="JF20" s="65"/>
      <c r="JG20" s="65"/>
      <c r="JH20" s="65"/>
      <c r="JI20" s="65"/>
      <c r="JJ20" s="65"/>
      <c r="JK20" s="65"/>
      <c r="JL20" s="65"/>
      <c r="JM20" s="65"/>
      <c r="JN20" s="65"/>
      <c r="JO20" s="65"/>
      <c r="JP20" s="65"/>
      <c r="JQ20" s="65"/>
      <c r="JR20" s="65"/>
      <c r="JS20" s="65"/>
      <c r="JT20" s="65"/>
      <c r="JU20" s="65"/>
      <c r="JV20" s="65"/>
      <c r="JW20" s="65"/>
      <c r="JX20" s="65"/>
      <c r="JY20" s="65"/>
      <c r="JZ20" s="65"/>
      <c r="KA20" s="65"/>
      <c r="KB20" s="65"/>
      <c r="KC20" s="65"/>
      <c r="KD20" s="65"/>
      <c r="KE20" s="65"/>
      <c r="KF20" s="65"/>
      <c r="KG20" s="65"/>
      <c r="KH20" s="65"/>
      <c r="KI20" s="65"/>
      <c r="KJ20" s="65"/>
      <c r="KK20" s="65"/>
      <c r="KL20" s="65"/>
      <c r="KM20" s="65"/>
      <c r="KN20" s="65"/>
      <c r="KO20" s="65"/>
      <c r="KP20" s="65"/>
      <c r="KQ20" s="65"/>
      <c r="KR20" s="65"/>
      <c r="KS20" s="65"/>
      <c r="KT20" s="65"/>
      <c r="KU20" s="65"/>
      <c r="KV20" s="65"/>
      <c r="KW20" s="65"/>
      <c r="KX20" s="65"/>
      <c r="KY20" s="65"/>
      <c r="KZ20" s="65"/>
      <c r="LA20" s="65"/>
      <c r="LB20" s="65"/>
      <c r="LC20" s="65"/>
      <c r="LD20" s="65"/>
      <c r="LE20" s="65"/>
      <c r="LF20" s="65"/>
      <c r="LG20" s="65"/>
      <c r="LH20" s="65"/>
      <c r="LI20" s="65"/>
      <c r="LJ20" s="65"/>
      <c r="LK20" s="65"/>
      <c r="LL20" s="65"/>
      <c r="LM20" s="65"/>
      <c r="LN20" s="65"/>
      <c r="LO20" s="65"/>
      <c r="LP20" s="65"/>
      <c r="LQ20" s="65"/>
    </row>
    <row r="21" spans="1:329" s="87" customFormat="1" ht="78.75" x14ac:dyDescent="0.2">
      <c r="A21" s="95">
        <v>3</v>
      </c>
      <c r="B21" s="96" t="s">
        <v>219</v>
      </c>
      <c r="C21" s="95">
        <f t="shared" ref="C21:L21" si="4">SUM(C23:C27)</f>
        <v>20867</v>
      </c>
      <c r="D21" s="95">
        <f t="shared" si="4"/>
        <v>0</v>
      </c>
      <c r="E21" s="95">
        <f t="shared" si="4"/>
        <v>0</v>
      </c>
      <c r="F21" s="95">
        <f t="shared" si="4"/>
        <v>0</v>
      </c>
      <c r="G21" s="95">
        <f t="shared" si="4"/>
        <v>20867</v>
      </c>
      <c r="H21" s="95">
        <f t="shared" si="4"/>
        <v>20547</v>
      </c>
      <c r="I21" s="95">
        <f t="shared" si="4"/>
        <v>0</v>
      </c>
      <c r="J21" s="95">
        <f t="shared" si="4"/>
        <v>0</v>
      </c>
      <c r="K21" s="95">
        <f t="shared" si="4"/>
        <v>0</v>
      </c>
      <c r="L21" s="95">
        <f t="shared" si="4"/>
        <v>20547</v>
      </c>
      <c r="M21" s="97"/>
      <c r="N21" s="95" t="s">
        <v>17</v>
      </c>
      <c r="O21" s="98">
        <f>(0.3445*(O23+O24+O25))+(0.1486*O27*1000)</f>
        <v>812.23272150000003</v>
      </c>
      <c r="P21" s="98">
        <f>(0.3445*(P23+P24+P25))+(0.1486*P27*1000)</f>
        <v>492.26755200000002</v>
      </c>
      <c r="Q21" s="95">
        <f>SUM(Q23:Q27)</f>
        <v>17299.355</v>
      </c>
      <c r="R21" s="95">
        <f>SUM(R23:R27)</f>
        <v>12753.4</v>
      </c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99"/>
      <c r="BA21" s="99"/>
      <c r="BB21" s="99"/>
      <c r="BC21" s="99"/>
      <c r="BD21" s="99"/>
      <c r="BE21" s="99"/>
      <c r="BF21" s="99"/>
      <c r="BG21" s="99"/>
      <c r="BH21" s="99"/>
      <c r="BI21" s="99"/>
      <c r="BJ21" s="99"/>
      <c r="BK21" s="99"/>
      <c r="BL21" s="99"/>
      <c r="BM21" s="99"/>
      <c r="BN21" s="99"/>
      <c r="BO21" s="99"/>
      <c r="BP21" s="99"/>
      <c r="BQ21" s="99"/>
      <c r="BR21" s="99"/>
      <c r="BS21" s="99"/>
      <c r="BT21" s="99"/>
      <c r="BU21" s="99"/>
      <c r="BV21" s="99"/>
      <c r="BW21" s="99"/>
      <c r="BX21" s="99"/>
      <c r="BY21" s="99"/>
      <c r="BZ21" s="99"/>
      <c r="CA21" s="99"/>
      <c r="CB21" s="99"/>
      <c r="CC21" s="99"/>
      <c r="CD21" s="99"/>
      <c r="CE21" s="99"/>
      <c r="CF21" s="99"/>
      <c r="CG21" s="99"/>
      <c r="CH21" s="99"/>
      <c r="CI21" s="99"/>
      <c r="CJ21" s="99"/>
      <c r="CK21" s="99"/>
      <c r="CL21" s="99"/>
      <c r="CM21" s="99"/>
      <c r="CN21" s="99"/>
      <c r="CO21" s="99"/>
      <c r="CP21" s="99"/>
      <c r="CQ21" s="99"/>
      <c r="CR21" s="99"/>
      <c r="CS21" s="99"/>
      <c r="CT21" s="99"/>
      <c r="CU21" s="99"/>
      <c r="CV21" s="99"/>
      <c r="CW21" s="99"/>
      <c r="CX21" s="99"/>
      <c r="CY21" s="99"/>
      <c r="CZ21" s="99"/>
      <c r="DA21" s="99"/>
      <c r="DB21" s="99"/>
      <c r="DC21" s="99"/>
      <c r="DD21" s="99"/>
      <c r="DE21" s="99"/>
      <c r="DF21" s="99"/>
      <c r="DG21" s="99"/>
      <c r="DH21" s="99"/>
      <c r="DI21" s="99"/>
      <c r="DJ21" s="99"/>
      <c r="DK21" s="99"/>
      <c r="DL21" s="99"/>
      <c r="DM21" s="99"/>
      <c r="DN21" s="99"/>
      <c r="DO21" s="99"/>
      <c r="DP21" s="99"/>
      <c r="DQ21" s="99"/>
      <c r="DR21" s="99"/>
      <c r="DS21" s="99"/>
      <c r="DT21" s="99"/>
      <c r="DU21" s="99"/>
      <c r="DV21" s="99"/>
      <c r="DW21" s="99"/>
      <c r="DX21" s="99"/>
      <c r="DY21" s="99"/>
      <c r="DZ21" s="99"/>
      <c r="EA21" s="99"/>
      <c r="EB21" s="99"/>
      <c r="EC21" s="99"/>
      <c r="ED21" s="99"/>
      <c r="EE21" s="99"/>
      <c r="EF21" s="99"/>
      <c r="EG21" s="99"/>
      <c r="EH21" s="99"/>
      <c r="EI21" s="99"/>
      <c r="EJ21" s="99"/>
      <c r="EK21" s="99"/>
      <c r="EL21" s="99"/>
      <c r="EM21" s="99"/>
      <c r="EN21" s="99"/>
      <c r="EO21" s="99"/>
      <c r="EP21" s="99"/>
      <c r="EQ21" s="99"/>
      <c r="ER21" s="99"/>
      <c r="ES21" s="99"/>
      <c r="ET21" s="99"/>
      <c r="EU21" s="99"/>
      <c r="EV21" s="99"/>
      <c r="EW21" s="99"/>
      <c r="EX21" s="99"/>
      <c r="EY21" s="99"/>
      <c r="EZ21" s="99"/>
      <c r="FA21" s="99"/>
      <c r="FB21" s="99"/>
      <c r="FC21" s="99"/>
      <c r="FD21" s="99"/>
      <c r="FE21" s="99"/>
      <c r="FF21" s="99"/>
      <c r="FG21" s="99"/>
      <c r="FH21" s="99"/>
      <c r="FI21" s="99"/>
      <c r="FJ21" s="99"/>
      <c r="FK21" s="99"/>
      <c r="FL21" s="99"/>
      <c r="FM21" s="99"/>
      <c r="FN21" s="99"/>
      <c r="FO21" s="99"/>
      <c r="FP21" s="99"/>
      <c r="FQ21" s="99"/>
      <c r="FR21" s="99"/>
      <c r="FS21" s="99"/>
      <c r="FT21" s="99"/>
      <c r="FU21" s="99"/>
      <c r="FV21" s="99"/>
      <c r="FW21" s="99"/>
      <c r="FX21" s="99"/>
      <c r="FY21" s="99"/>
      <c r="FZ21" s="99"/>
      <c r="GA21" s="99"/>
      <c r="GB21" s="99"/>
      <c r="GC21" s="99"/>
      <c r="GD21" s="99"/>
      <c r="GE21" s="99"/>
      <c r="GF21" s="99"/>
      <c r="GG21" s="99"/>
      <c r="GH21" s="99"/>
      <c r="GI21" s="99"/>
      <c r="GJ21" s="99"/>
      <c r="GK21" s="99"/>
      <c r="GL21" s="99"/>
      <c r="GM21" s="99"/>
      <c r="GN21" s="99"/>
      <c r="GO21" s="99"/>
      <c r="GP21" s="99"/>
      <c r="GQ21" s="99"/>
      <c r="GR21" s="99"/>
      <c r="GS21" s="99"/>
      <c r="GT21" s="99"/>
      <c r="GU21" s="99"/>
      <c r="GV21" s="99"/>
      <c r="GW21" s="99"/>
      <c r="GX21" s="99"/>
      <c r="GY21" s="99"/>
      <c r="GZ21" s="99"/>
      <c r="HA21" s="99"/>
      <c r="HB21" s="99"/>
      <c r="HC21" s="99"/>
      <c r="HD21" s="99"/>
      <c r="HE21" s="99"/>
      <c r="HF21" s="99"/>
      <c r="HG21" s="99"/>
      <c r="HH21" s="99"/>
      <c r="HI21" s="99"/>
      <c r="HJ21" s="99"/>
      <c r="HK21" s="99"/>
      <c r="HL21" s="99"/>
      <c r="HM21" s="99"/>
      <c r="HN21" s="99"/>
      <c r="HO21" s="99"/>
      <c r="HP21" s="99"/>
      <c r="HQ21" s="99"/>
      <c r="HR21" s="99"/>
      <c r="HS21" s="99"/>
      <c r="HT21" s="99"/>
      <c r="HU21" s="99"/>
      <c r="HV21" s="99"/>
      <c r="HW21" s="99"/>
      <c r="HX21" s="99"/>
      <c r="HY21" s="99"/>
      <c r="HZ21" s="99"/>
      <c r="IA21" s="99"/>
      <c r="IB21" s="99"/>
      <c r="IC21" s="99"/>
      <c r="ID21" s="99"/>
      <c r="IE21" s="99"/>
      <c r="IF21" s="99"/>
      <c r="IG21" s="99"/>
      <c r="IH21" s="99"/>
      <c r="II21" s="99"/>
      <c r="IJ21" s="99"/>
      <c r="IK21" s="99"/>
      <c r="IL21" s="99"/>
      <c r="IM21" s="99"/>
      <c r="IN21" s="99"/>
      <c r="IO21" s="99"/>
      <c r="IP21" s="99"/>
      <c r="IQ21" s="99"/>
      <c r="IR21" s="99"/>
      <c r="IS21" s="99"/>
      <c r="IT21" s="99"/>
      <c r="IU21" s="99"/>
      <c r="IV21" s="99"/>
      <c r="IW21" s="99"/>
      <c r="IX21" s="99"/>
      <c r="IY21" s="99"/>
      <c r="IZ21" s="99"/>
      <c r="JA21" s="99"/>
      <c r="JB21" s="99"/>
      <c r="JC21" s="99"/>
      <c r="JD21" s="99"/>
      <c r="JE21" s="99"/>
      <c r="JF21" s="99"/>
      <c r="JG21" s="99"/>
      <c r="JH21" s="99"/>
      <c r="JI21" s="99"/>
      <c r="JJ21" s="99"/>
      <c r="JK21" s="99"/>
      <c r="JL21" s="99"/>
      <c r="JM21" s="99"/>
      <c r="JN21" s="99"/>
      <c r="JO21" s="99"/>
      <c r="JP21" s="99"/>
      <c r="JQ21" s="99"/>
      <c r="JR21" s="99"/>
      <c r="JS21" s="99"/>
      <c r="JT21" s="99"/>
      <c r="JU21" s="99"/>
      <c r="JV21" s="99"/>
      <c r="JW21" s="99"/>
      <c r="JX21" s="99"/>
      <c r="JY21" s="99"/>
      <c r="JZ21" s="99"/>
      <c r="KA21" s="99"/>
      <c r="KB21" s="99"/>
      <c r="KC21" s="99"/>
      <c r="KD21" s="99"/>
      <c r="KE21" s="99"/>
      <c r="KF21" s="99"/>
      <c r="KG21" s="99"/>
      <c r="KH21" s="99"/>
      <c r="KI21" s="99"/>
      <c r="KJ21" s="99"/>
      <c r="KK21" s="99"/>
      <c r="KL21" s="99"/>
      <c r="KM21" s="99"/>
      <c r="KN21" s="99"/>
      <c r="KO21" s="99"/>
      <c r="KP21" s="99"/>
      <c r="KQ21" s="99"/>
      <c r="KR21" s="99"/>
      <c r="KS21" s="99"/>
      <c r="KT21" s="99"/>
      <c r="KU21" s="99"/>
      <c r="KV21" s="99"/>
      <c r="KW21" s="99"/>
      <c r="KX21" s="99"/>
      <c r="KY21" s="99"/>
      <c r="KZ21" s="99"/>
      <c r="LA21" s="99"/>
      <c r="LB21" s="99"/>
      <c r="LC21" s="99"/>
      <c r="LD21" s="99"/>
      <c r="LE21" s="99"/>
      <c r="LF21" s="99"/>
      <c r="LG21" s="99"/>
      <c r="LH21" s="99"/>
      <c r="LI21" s="99"/>
      <c r="LJ21" s="99"/>
      <c r="LK21" s="99"/>
      <c r="LL21" s="99"/>
      <c r="LM21" s="99"/>
      <c r="LN21" s="99"/>
      <c r="LO21" s="99"/>
      <c r="LP21" s="99"/>
      <c r="LQ21" s="99"/>
    </row>
    <row r="22" spans="1:329" s="87" customFormat="1" ht="15.75" x14ac:dyDescent="0.2">
      <c r="A22" s="15"/>
      <c r="B22" s="25" t="s">
        <v>212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34"/>
      <c r="N22" s="15"/>
      <c r="O22" s="100"/>
      <c r="P22" s="100"/>
      <c r="Q22" s="15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9"/>
      <c r="AT22" s="99"/>
      <c r="AU22" s="99"/>
      <c r="AV22" s="99"/>
      <c r="AW22" s="99"/>
      <c r="AX22" s="99"/>
      <c r="AY22" s="99"/>
      <c r="AZ22" s="99"/>
      <c r="BA22" s="99"/>
      <c r="BB22" s="99"/>
      <c r="BC22" s="99"/>
      <c r="BD22" s="99"/>
      <c r="BE22" s="99"/>
      <c r="BF22" s="99"/>
      <c r="BG22" s="99"/>
      <c r="BH22" s="99"/>
      <c r="BI22" s="99"/>
      <c r="BJ22" s="99"/>
      <c r="BK22" s="99"/>
      <c r="BL22" s="99"/>
      <c r="BM22" s="99"/>
      <c r="BN22" s="99"/>
      <c r="BO22" s="99"/>
      <c r="BP22" s="99"/>
      <c r="BQ22" s="99"/>
      <c r="BR22" s="99"/>
      <c r="BS22" s="99"/>
      <c r="BT22" s="99"/>
      <c r="BU22" s="99"/>
      <c r="BV22" s="99"/>
      <c r="BW22" s="99"/>
      <c r="BX22" s="99"/>
      <c r="BY22" s="99"/>
      <c r="BZ22" s="99"/>
      <c r="CA22" s="99"/>
      <c r="CB22" s="99"/>
      <c r="CC22" s="99"/>
      <c r="CD22" s="99"/>
      <c r="CE22" s="99"/>
      <c r="CF22" s="99"/>
      <c r="CG22" s="99"/>
      <c r="CH22" s="99"/>
      <c r="CI22" s="99"/>
      <c r="CJ22" s="99"/>
      <c r="CK22" s="99"/>
      <c r="CL22" s="99"/>
      <c r="CM22" s="99"/>
      <c r="CN22" s="99"/>
      <c r="CO22" s="99"/>
      <c r="CP22" s="99"/>
      <c r="CQ22" s="99"/>
      <c r="CR22" s="99"/>
      <c r="CS22" s="99"/>
      <c r="CT22" s="99"/>
      <c r="CU22" s="99"/>
      <c r="CV22" s="99"/>
      <c r="CW22" s="99"/>
      <c r="CX22" s="99"/>
      <c r="CY22" s="99"/>
      <c r="CZ22" s="99"/>
      <c r="DA22" s="99"/>
      <c r="DB22" s="99"/>
      <c r="DC22" s="99"/>
      <c r="DD22" s="99"/>
      <c r="DE22" s="99"/>
      <c r="DF22" s="99"/>
      <c r="DG22" s="99"/>
      <c r="DH22" s="99"/>
      <c r="DI22" s="99"/>
      <c r="DJ22" s="99"/>
      <c r="DK22" s="99"/>
      <c r="DL22" s="99"/>
      <c r="DM22" s="99"/>
      <c r="DN22" s="99"/>
      <c r="DO22" s="99"/>
      <c r="DP22" s="99"/>
      <c r="DQ22" s="99"/>
      <c r="DR22" s="99"/>
      <c r="DS22" s="99"/>
      <c r="DT22" s="99"/>
      <c r="DU22" s="99"/>
      <c r="DV22" s="99"/>
      <c r="DW22" s="99"/>
      <c r="DX22" s="99"/>
      <c r="DY22" s="99"/>
      <c r="DZ22" s="99"/>
      <c r="EA22" s="99"/>
      <c r="EB22" s="99"/>
      <c r="EC22" s="99"/>
      <c r="ED22" s="99"/>
      <c r="EE22" s="99"/>
      <c r="EF22" s="99"/>
      <c r="EG22" s="99"/>
      <c r="EH22" s="99"/>
      <c r="EI22" s="99"/>
      <c r="EJ22" s="99"/>
      <c r="EK22" s="99"/>
      <c r="EL22" s="99"/>
      <c r="EM22" s="99"/>
      <c r="EN22" s="99"/>
      <c r="EO22" s="99"/>
      <c r="EP22" s="99"/>
      <c r="EQ22" s="99"/>
      <c r="ER22" s="99"/>
      <c r="ES22" s="99"/>
      <c r="ET22" s="99"/>
      <c r="EU22" s="99"/>
      <c r="EV22" s="99"/>
      <c r="EW22" s="99"/>
      <c r="EX22" s="99"/>
      <c r="EY22" s="99"/>
      <c r="EZ22" s="99"/>
      <c r="FA22" s="99"/>
      <c r="FB22" s="99"/>
      <c r="FC22" s="99"/>
      <c r="FD22" s="99"/>
      <c r="FE22" s="99"/>
      <c r="FF22" s="99"/>
      <c r="FG22" s="99"/>
      <c r="FH22" s="99"/>
      <c r="FI22" s="99"/>
      <c r="FJ22" s="99"/>
      <c r="FK22" s="99"/>
      <c r="FL22" s="99"/>
      <c r="FM22" s="99"/>
      <c r="FN22" s="99"/>
      <c r="FO22" s="99"/>
      <c r="FP22" s="99"/>
      <c r="FQ22" s="99"/>
      <c r="FR22" s="99"/>
      <c r="FS22" s="99"/>
      <c r="FT22" s="99"/>
      <c r="FU22" s="99"/>
      <c r="FV22" s="99"/>
      <c r="FW22" s="99"/>
      <c r="FX22" s="99"/>
      <c r="FY22" s="99"/>
      <c r="FZ22" s="99"/>
      <c r="GA22" s="99"/>
      <c r="GB22" s="99"/>
      <c r="GC22" s="99"/>
      <c r="GD22" s="99"/>
      <c r="GE22" s="99"/>
      <c r="GF22" s="99"/>
      <c r="GG22" s="99"/>
      <c r="GH22" s="99"/>
      <c r="GI22" s="99"/>
      <c r="GJ22" s="99"/>
      <c r="GK22" s="99"/>
      <c r="GL22" s="99"/>
      <c r="GM22" s="99"/>
      <c r="GN22" s="99"/>
      <c r="GO22" s="99"/>
      <c r="GP22" s="99"/>
      <c r="GQ22" s="99"/>
      <c r="GR22" s="99"/>
      <c r="GS22" s="99"/>
      <c r="GT22" s="99"/>
      <c r="GU22" s="99"/>
      <c r="GV22" s="99"/>
      <c r="GW22" s="99"/>
      <c r="GX22" s="99"/>
      <c r="GY22" s="99"/>
      <c r="GZ22" s="99"/>
      <c r="HA22" s="99"/>
      <c r="HB22" s="99"/>
      <c r="HC22" s="99"/>
      <c r="HD22" s="99"/>
      <c r="HE22" s="99"/>
      <c r="HF22" s="99"/>
      <c r="HG22" s="99"/>
      <c r="HH22" s="99"/>
      <c r="HI22" s="99"/>
      <c r="HJ22" s="99"/>
      <c r="HK22" s="99"/>
      <c r="HL22" s="99"/>
      <c r="HM22" s="99"/>
      <c r="HN22" s="99"/>
      <c r="HO22" s="99"/>
      <c r="HP22" s="99"/>
      <c r="HQ22" s="99"/>
      <c r="HR22" s="99"/>
      <c r="HS22" s="99"/>
      <c r="HT22" s="99"/>
      <c r="HU22" s="99"/>
      <c r="HV22" s="99"/>
      <c r="HW22" s="99"/>
      <c r="HX22" s="99"/>
      <c r="HY22" s="99"/>
      <c r="HZ22" s="99"/>
      <c r="IA22" s="99"/>
      <c r="IB22" s="99"/>
      <c r="IC22" s="99"/>
      <c r="ID22" s="99"/>
      <c r="IE22" s="99"/>
      <c r="IF22" s="99"/>
      <c r="IG22" s="99"/>
      <c r="IH22" s="99"/>
      <c r="II22" s="99"/>
      <c r="IJ22" s="99"/>
      <c r="IK22" s="99"/>
      <c r="IL22" s="99"/>
      <c r="IM22" s="99"/>
      <c r="IN22" s="99"/>
      <c r="IO22" s="99"/>
      <c r="IP22" s="99"/>
      <c r="IQ22" s="99"/>
      <c r="IR22" s="99"/>
      <c r="IS22" s="99"/>
      <c r="IT22" s="99"/>
      <c r="IU22" s="99"/>
      <c r="IV22" s="99"/>
      <c r="IW22" s="99"/>
      <c r="IX22" s="99"/>
      <c r="IY22" s="99"/>
      <c r="IZ22" s="99"/>
      <c r="JA22" s="99"/>
      <c r="JB22" s="99"/>
      <c r="JC22" s="99"/>
      <c r="JD22" s="99"/>
      <c r="JE22" s="99"/>
      <c r="JF22" s="99"/>
      <c r="JG22" s="99"/>
      <c r="JH22" s="99"/>
      <c r="JI22" s="99"/>
      <c r="JJ22" s="99"/>
      <c r="JK22" s="99"/>
      <c r="JL22" s="99"/>
      <c r="JM22" s="99"/>
      <c r="JN22" s="99"/>
      <c r="JO22" s="99"/>
      <c r="JP22" s="99"/>
      <c r="JQ22" s="99"/>
      <c r="JR22" s="99"/>
      <c r="JS22" s="99"/>
      <c r="JT22" s="99"/>
      <c r="JU22" s="99"/>
      <c r="JV22" s="99"/>
      <c r="JW22" s="99"/>
      <c r="JX22" s="99"/>
      <c r="JY22" s="99"/>
      <c r="JZ22" s="99"/>
      <c r="KA22" s="99"/>
      <c r="KB22" s="99"/>
      <c r="KC22" s="99"/>
      <c r="KD22" s="99"/>
      <c r="KE22" s="99"/>
      <c r="KF22" s="99"/>
      <c r="KG22" s="99"/>
      <c r="KH22" s="99"/>
      <c r="KI22" s="99"/>
      <c r="KJ22" s="99"/>
      <c r="KK22" s="99"/>
      <c r="KL22" s="99"/>
      <c r="KM22" s="99"/>
      <c r="KN22" s="99"/>
      <c r="KO22" s="99"/>
      <c r="KP22" s="99"/>
      <c r="KQ22" s="99"/>
      <c r="KR22" s="99"/>
      <c r="KS22" s="99"/>
      <c r="KT22" s="99"/>
      <c r="KU22" s="99"/>
      <c r="KV22" s="99"/>
      <c r="KW22" s="99"/>
      <c r="KX22" s="99"/>
      <c r="KY22" s="99"/>
      <c r="KZ22" s="99"/>
      <c r="LA22" s="99"/>
      <c r="LB22" s="99"/>
      <c r="LC22" s="99"/>
      <c r="LD22" s="99"/>
      <c r="LE22" s="99"/>
      <c r="LF22" s="99"/>
      <c r="LG22" s="99"/>
      <c r="LH22" s="99"/>
      <c r="LI22" s="99"/>
      <c r="LJ22" s="99"/>
      <c r="LK22" s="99"/>
      <c r="LL22" s="99"/>
      <c r="LM22" s="99"/>
      <c r="LN22" s="99"/>
      <c r="LO22" s="99"/>
      <c r="LP22" s="99"/>
      <c r="LQ22" s="99"/>
    </row>
    <row r="23" spans="1:329" s="94" customFormat="1" ht="94.5" x14ac:dyDescent="0.2">
      <c r="A23" s="72" t="s">
        <v>99</v>
      </c>
      <c r="B23" s="25" t="s">
        <v>247</v>
      </c>
      <c r="C23" s="158">
        <f t="shared" ref="C23:C27" si="5">SUM(D23:G23)</f>
        <v>138</v>
      </c>
      <c r="D23" s="103">
        <v>0</v>
      </c>
      <c r="E23" s="103">
        <v>0</v>
      </c>
      <c r="F23" s="103">
        <v>0</v>
      </c>
      <c r="G23" s="103">
        <v>138</v>
      </c>
      <c r="H23" s="158">
        <f>SUM(I23:L23)</f>
        <v>138</v>
      </c>
      <c r="I23" s="103">
        <v>0</v>
      </c>
      <c r="J23" s="103">
        <v>0</v>
      </c>
      <c r="K23" s="103">
        <v>0</v>
      </c>
      <c r="L23" s="103">
        <v>138</v>
      </c>
      <c r="M23" s="158" t="s">
        <v>216</v>
      </c>
      <c r="N23" s="103" t="s">
        <v>217</v>
      </c>
      <c r="O23" s="103">
        <v>7.39</v>
      </c>
      <c r="P23" s="103">
        <v>7.92</v>
      </c>
      <c r="Q23" s="103">
        <v>26.56</v>
      </c>
      <c r="R23" s="87">
        <v>31.68</v>
      </c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E23" s="93"/>
      <c r="BF23" s="93"/>
      <c r="BG23" s="93"/>
      <c r="BH23" s="93"/>
      <c r="BI23" s="93"/>
      <c r="BJ23" s="93"/>
      <c r="BK23" s="93"/>
      <c r="BL23" s="93"/>
      <c r="BM23" s="93"/>
      <c r="BN23" s="93"/>
      <c r="BO23" s="93"/>
      <c r="BP23" s="93"/>
      <c r="BQ23" s="93"/>
      <c r="BR23" s="93"/>
      <c r="BS23" s="93"/>
      <c r="BT23" s="93"/>
      <c r="BU23" s="93"/>
      <c r="BV23" s="93"/>
      <c r="BW23" s="93"/>
      <c r="BX23" s="93"/>
      <c r="BY23" s="93"/>
      <c r="BZ23" s="93"/>
      <c r="CA23" s="93"/>
      <c r="CB23" s="93"/>
      <c r="CC23" s="93"/>
      <c r="CD23" s="93"/>
      <c r="CE23" s="93"/>
      <c r="CF23" s="93"/>
      <c r="CG23" s="93"/>
      <c r="CH23" s="93"/>
      <c r="CI23" s="93"/>
      <c r="CJ23" s="93"/>
      <c r="CK23" s="93"/>
      <c r="CL23" s="93"/>
      <c r="CM23" s="93"/>
      <c r="CN23" s="93"/>
      <c r="CO23" s="93"/>
      <c r="CP23" s="93"/>
      <c r="CQ23" s="93"/>
      <c r="CR23" s="93"/>
      <c r="CS23" s="93"/>
      <c r="CT23" s="93"/>
      <c r="CU23" s="93"/>
      <c r="CV23" s="93"/>
      <c r="CW23" s="93"/>
      <c r="CX23" s="93"/>
      <c r="CY23" s="93"/>
      <c r="CZ23" s="93"/>
      <c r="DA23" s="93"/>
      <c r="DB23" s="93"/>
      <c r="DC23" s="93"/>
      <c r="DD23" s="93"/>
      <c r="DE23" s="93"/>
      <c r="DF23" s="93"/>
      <c r="DG23" s="93"/>
      <c r="DH23" s="93"/>
      <c r="DI23" s="93"/>
      <c r="DJ23" s="93"/>
      <c r="DK23" s="93"/>
      <c r="DL23" s="93"/>
      <c r="DM23" s="93"/>
      <c r="DN23" s="93"/>
      <c r="DO23" s="93"/>
      <c r="DP23" s="93"/>
      <c r="DQ23" s="93"/>
      <c r="DR23" s="93"/>
      <c r="DS23" s="93"/>
      <c r="DT23" s="93"/>
      <c r="DU23" s="93"/>
      <c r="DV23" s="93"/>
      <c r="DW23" s="93"/>
      <c r="DX23" s="93"/>
      <c r="DY23" s="93"/>
      <c r="DZ23" s="93"/>
      <c r="EA23" s="93"/>
      <c r="EB23" s="93"/>
      <c r="EC23" s="93"/>
      <c r="ED23" s="93"/>
      <c r="EE23" s="93"/>
      <c r="EF23" s="93"/>
      <c r="EG23" s="93"/>
      <c r="EH23" s="93"/>
      <c r="EI23" s="93"/>
      <c r="EJ23" s="93"/>
      <c r="EK23" s="93"/>
      <c r="EL23" s="93"/>
      <c r="EM23" s="93"/>
      <c r="EN23" s="93"/>
      <c r="EO23" s="93"/>
      <c r="EP23" s="93"/>
      <c r="EQ23" s="93"/>
      <c r="ER23" s="93"/>
      <c r="ES23" s="93"/>
      <c r="ET23" s="93"/>
      <c r="EU23" s="93"/>
      <c r="EV23" s="93"/>
      <c r="EW23" s="93"/>
      <c r="EX23" s="93"/>
      <c r="EY23" s="93"/>
      <c r="EZ23" s="93"/>
      <c r="FA23" s="93"/>
      <c r="FB23" s="93"/>
      <c r="FC23" s="93"/>
      <c r="FD23" s="93"/>
      <c r="FE23" s="93"/>
      <c r="FF23" s="93"/>
      <c r="FG23" s="93"/>
      <c r="FH23" s="93"/>
      <c r="FI23" s="93"/>
      <c r="FJ23" s="93"/>
      <c r="FK23" s="93"/>
      <c r="FL23" s="93"/>
      <c r="FM23" s="93"/>
      <c r="FN23" s="93"/>
      <c r="FO23" s="93"/>
      <c r="FP23" s="93"/>
      <c r="FQ23" s="93"/>
      <c r="FR23" s="93"/>
      <c r="FS23" s="93"/>
      <c r="FT23" s="93"/>
      <c r="FU23" s="93"/>
      <c r="FV23" s="93"/>
      <c r="FW23" s="93"/>
      <c r="FX23" s="93"/>
      <c r="FY23" s="93"/>
      <c r="FZ23" s="93"/>
      <c r="GA23" s="93"/>
      <c r="GB23" s="93"/>
      <c r="GC23" s="93"/>
      <c r="GD23" s="93"/>
      <c r="GE23" s="93"/>
      <c r="GF23" s="93"/>
      <c r="GG23" s="93"/>
      <c r="GH23" s="93"/>
      <c r="GI23" s="93"/>
      <c r="GJ23" s="93"/>
      <c r="GK23" s="93"/>
      <c r="GL23" s="93"/>
      <c r="GM23" s="93"/>
      <c r="GN23" s="93"/>
      <c r="GO23" s="93"/>
      <c r="GP23" s="93"/>
      <c r="GQ23" s="93"/>
      <c r="GR23" s="93"/>
      <c r="GS23" s="93"/>
      <c r="GT23" s="93"/>
      <c r="GU23" s="93"/>
      <c r="GV23" s="93"/>
      <c r="GW23" s="93"/>
      <c r="GX23" s="93"/>
      <c r="GY23" s="93"/>
      <c r="GZ23" s="93"/>
      <c r="HA23" s="93"/>
      <c r="HB23" s="93"/>
      <c r="HC23" s="93"/>
      <c r="HD23" s="93"/>
      <c r="HE23" s="93"/>
      <c r="HF23" s="93"/>
      <c r="HG23" s="93"/>
      <c r="HH23" s="93"/>
      <c r="HI23" s="93"/>
      <c r="HJ23" s="93"/>
      <c r="HK23" s="93"/>
      <c r="HL23" s="93"/>
      <c r="HM23" s="93"/>
      <c r="HN23" s="93"/>
      <c r="HO23" s="93"/>
      <c r="HP23" s="93"/>
      <c r="HQ23" s="93"/>
      <c r="HR23" s="93"/>
      <c r="HS23" s="93"/>
      <c r="HT23" s="93"/>
      <c r="HU23" s="93"/>
      <c r="HV23" s="93"/>
      <c r="HW23" s="93"/>
      <c r="HX23" s="93"/>
      <c r="HY23" s="93"/>
      <c r="HZ23" s="93"/>
      <c r="IA23" s="93"/>
      <c r="IB23" s="93"/>
      <c r="IC23" s="93"/>
      <c r="ID23" s="93"/>
      <c r="IE23" s="93"/>
      <c r="IF23" s="93"/>
      <c r="IG23" s="93"/>
      <c r="IH23" s="93"/>
      <c r="II23" s="93"/>
      <c r="IJ23" s="93"/>
      <c r="IK23" s="93"/>
      <c r="IL23" s="93"/>
      <c r="IM23" s="93"/>
      <c r="IN23" s="93"/>
      <c r="IO23" s="93"/>
      <c r="IP23" s="93"/>
      <c r="IQ23" s="93"/>
      <c r="IR23" s="93"/>
      <c r="IS23" s="93"/>
      <c r="IT23" s="93"/>
      <c r="IU23" s="93"/>
      <c r="IV23" s="93"/>
      <c r="IW23" s="93"/>
      <c r="IX23" s="93"/>
      <c r="IY23" s="93"/>
      <c r="IZ23" s="93"/>
      <c r="JA23" s="93"/>
      <c r="JB23" s="93"/>
      <c r="JC23" s="93"/>
      <c r="JD23" s="93"/>
      <c r="JE23" s="93"/>
      <c r="JF23" s="93"/>
      <c r="JG23" s="93"/>
      <c r="JH23" s="93"/>
      <c r="JI23" s="93"/>
      <c r="JJ23" s="93"/>
      <c r="JK23" s="93"/>
      <c r="JL23" s="93"/>
      <c r="JM23" s="93"/>
      <c r="JN23" s="93"/>
      <c r="JO23" s="93"/>
      <c r="JP23" s="93"/>
      <c r="JQ23" s="93"/>
      <c r="JR23" s="93"/>
      <c r="JS23" s="93"/>
      <c r="JT23" s="93"/>
      <c r="JU23" s="93"/>
      <c r="JV23" s="93"/>
      <c r="JW23" s="93"/>
      <c r="JX23" s="93"/>
      <c r="JY23" s="93"/>
      <c r="JZ23" s="93"/>
      <c r="KA23" s="93"/>
      <c r="KB23" s="93"/>
      <c r="KC23" s="93"/>
      <c r="KD23" s="93"/>
      <c r="KE23" s="93"/>
      <c r="KF23" s="93"/>
      <c r="KG23" s="93"/>
      <c r="KH23" s="93"/>
      <c r="KI23" s="93"/>
      <c r="KJ23" s="93"/>
      <c r="KK23" s="93"/>
      <c r="KL23" s="93"/>
      <c r="KM23" s="93"/>
      <c r="KN23" s="93"/>
      <c r="KO23" s="93"/>
      <c r="KP23" s="93"/>
      <c r="KQ23" s="93"/>
      <c r="KR23" s="93"/>
      <c r="KS23" s="93"/>
      <c r="KT23" s="93"/>
      <c r="KU23" s="93"/>
      <c r="KV23" s="93"/>
      <c r="KW23" s="93"/>
      <c r="KX23" s="93"/>
      <c r="KY23" s="93"/>
      <c r="KZ23" s="93"/>
      <c r="LA23" s="93"/>
      <c r="LB23" s="93"/>
      <c r="LC23" s="93"/>
      <c r="LD23" s="93"/>
      <c r="LE23" s="93"/>
      <c r="LF23" s="93"/>
      <c r="LG23" s="93"/>
      <c r="LH23" s="93"/>
      <c r="LI23" s="93"/>
      <c r="LJ23" s="93"/>
      <c r="LK23" s="93"/>
      <c r="LL23" s="93"/>
      <c r="LM23" s="93"/>
      <c r="LN23" s="93"/>
      <c r="LO23" s="93"/>
      <c r="LP23" s="93"/>
      <c r="LQ23" s="93"/>
    </row>
    <row r="24" spans="1:329" s="94" customFormat="1" ht="78.75" x14ac:dyDescent="0.2">
      <c r="A24" s="101" t="s">
        <v>197</v>
      </c>
      <c r="B24" s="126" t="s">
        <v>248</v>
      </c>
      <c r="C24" s="122">
        <f t="shared" si="5"/>
        <v>4104</v>
      </c>
      <c r="D24" s="102">
        <v>0</v>
      </c>
      <c r="E24" s="102">
        <v>0</v>
      </c>
      <c r="F24" s="102">
        <v>0</v>
      </c>
      <c r="G24" s="102">
        <v>4104</v>
      </c>
      <c r="H24" s="123">
        <f t="shared" ref="H24:H27" si="6">SUM(I24:L24)</f>
        <v>4104</v>
      </c>
      <c r="I24" s="102">
        <v>0</v>
      </c>
      <c r="J24" s="102">
        <v>0</v>
      </c>
      <c r="K24" s="102">
        <v>0</v>
      </c>
      <c r="L24" s="102">
        <v>4104</v>
      </c>
      <c r="M24" s="15" t="s">
        <v>216</v>
      </c>
      <c r="N24" s="103" t="s">
        <v>217</v>
      </c>
      <c r="O24" s="103">
        <v>862.81899999999996</v>
      </c>
      <c r="P24" s="103">
        <v>660.11599999999999</v>
      </c>
      <c r="Q24" s="103">
        <v>3044.9490000000001</v>
      </c>
      <c r="R24" s="87">
        <v>2567.7199999999998</v>
      </c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3"/>
      <c r="AR24" s="93"/>
      <c r="AS24" s="93"/>
      <c r="AT24" s="93"/>
      <c r="AU24" s="93"/>
      <c r="AV24" s="93"/>
      <c r="AW24" s="93"/>
      <c r="AX24" s="93"/>
      <c r="AY24" s="93"/>
      <c r="AZ24" s="93"/>
      <c r="BA24" s="93"/>
      <c r="BB24" s="93"/>
      <c r="BC24" s="93"/>
      <c r="BD24" s="93"/>
      <c r="BE24" s="93"/>
      <c r="BF24" s="93"/>
      <c r="BG24" s="93"/>
      <c r="BH24" s="93"/>
      <c r="BI24" s="93"/>
      <c r="BJ24" s="93"/>
      <c r="BK24" s="93"/>
      <c r="BL24" s="93"/>
      <c r="BM24" s="93"/>
      <c r="BN24" s="93"/>
      <c r="BO24" s="93"/>
      <c r="BP24" s="93"/>
      <c r="BQ24" s="93"/>
      <c r="BR24" s="93"/>
      <c r="BS24" s="93"/>
      <c r="BT24" s="93"/>
      <c r="BU24" s="93"/>
      <c r="BV24" s="93"/>
      <c r="BW24" s="93"/>
      <c r="BX24" s="93"/>
      <c r="BY24" s="93"/>
      <c r="BZ24" s="93"/>
      <c r="CA24" s="93"/>
      <c r="CB24" s="93"/>
      <c r="CC24" s="93"/>
      <c r="CD24" s="93"/>
      <c r="CE24" s="93"/>
      <c r="CF24" s="93"/>
      <c r="CG24" s="93"/>
      <c r="CH24" s="93"/>
      <c r="CI24" s="93"/>
      <c r="CJ24" s="93"/>
      <c r="CK24" s="93"/>
      <c r="CL24" s="93"/>
      <c r="CM24" s="93"/>
      <c r="CN24" s="93"/>
      <c r="CO24" s="93"/>
      <c r="CP24" s="93"/>
      <c r="CQ24" s="93"/>
      <c r="CR24" s="93"/>
      <c r="CS24" s="93"/>
      <c r="CT24" s="93"/>
      <c r="CU24" s="93"/>
      <c r="CV24" s="93"/>
      <c r="CW24" s="93"/>
      <c r="CX24" s="93"/>
      <c r="CY24" s="93"/>
      <c r="CZ24" s="93"/>
      <c r="DA24" s="93"/>
      <c r="DB24" s="93"/>
      <c r="DC24" s="93"/>
      <c r="DD24" s="93"/>
      <c r="DE24" s="93"/>
      <c r="DF24" s="93"/>
      <c r="DG24" s="93"/>
      <c r="DH24" s="93"/>
      <c r="DI24" s="93"/>
      <c r="DJ24" s="93"/>
      <c r="DK24" s="93"/>
      <c r="DL24" s="93"/>
      <c r="DM24" s="93"/>
      <c r="DN24" s="93"/>
      <c r="DO24" s="93"/>
      <c r="DP24" s="93"/>
      <c r="DQ24" s="93"/>
      <c r="DR24" s="93"/>
      <c r="DS24" s="93"/>
      <c r="DT24" s="93"/>
      <c r="DU24" s="93"/>
      <c r="DV24" s="93"/>
      <c r="DW24" s="93"/>
      <c r="DX24" s="93"/>
      <c r="DY24" s="93"/>
      <c r="DZ24" s="93"/>
      <c r="EA24" s="93"/>
      <c r="EB24" s="93"/>
      <c r="EC24" s="93"/>
      <c r="ED24" s="93"/>
      <c r="EE24" s="93"/>
      <c r="EF24" s="93"/>
      <c r="EG24" s="93"/>
      <c r="EH24" s="93"/>
      <c r="EI24" s="93"/>
      <c r="EJ24" s="93"/>
      <c r="EK24" s="93"/>
      <c r="EL24" s="93"/>
      <c r="EM24" s="93"/>
      <c r="EN24" s="93"/>
      <c r="EO24" s="93"/>
      <c r="EP24" s="93"/>
      <c r="EQ24" s="93"/>
      <c r="ER24" s="93"/>
      <c r="ES24" s="93"/>
      <c r="ET24" s="93"/>
      <c r="EU24" s="93"/>
      <c r="EV24" s="93"/>
      <c r="EW24" s="93"/>
      <c r="EX24" s="93"/>
      <c r="EY24" s="93"/>
      <c r="EZ24" s="93"/>
      <c r="FA24" s="93"/>
      <c r="FB24" s="93"/>
      <c r="FC24" s="93"/>
      <c r="FD24" s="93"/>
      <c r="FE24" s="93"/>
      <c r="FF24" s="93"/>
      <c r="FG24" s="93"/>
      <c r="FH24" s="93"/>
      <c r="FI24" s="93"/>
      <c r="FJ24" s="93"/>
      <c r="FK24" s="93"/>
      <c r="FL24" s="93"/>
      <c r="FM24" s="93"/>
      <c r="FN24" s="93"/>
      <c r="FO24" s="93"/>
      <c r="FP24" s="93"/>
      <c r="FQ24" s="93"/>
      <c r="FR24" s="93"/>
      <c r="FS24" s="93"/>
      <c r="FT24" s="93"/>
      <c r="FU24" s="93"/>
      <c r="FV24" s="93"/>
      <c r="FW24" s="93"/>
      <c r="FX24" s="93"/>
      <c r="FY24" s="93"/>
      <c r="FZ24" s="93"/>
      <c r="GA24" s="93"/>
      <c r="GB24" s="93"/>
      <c r="GC24" s="93"/>
      <c r="GD24" s="93"/>
      <c r="GE24" s="93"/>
      <c r="GF24" s="93"/>
      <c r="GG24" s="93"/>
      <c r="GH24" s="93"/>
      <c r="GI24" s="93"/>
      <c r="GJ24" s="93"/>
      <c r="GK24" s="93"/>
      <c r="GL24" s="93"/>
      <c r="GM24" s="93"/>
      <c r="GN24" s="93"/>
      <c r="GO24" s="93"/>
      <c r="GP24" s="93"/>
      <c r="GQ24" s="93"/>
      <c r="GR24" s="93"/>
      <c r="GS24" s="93"/>
      <c r="GT24" s="93"/>
      <c r="GU24" s="93"/>
      <c r="GV24" s="93"/>
      <c r="GW24" s="93"/>
      <c r="GX24" s="93"/>
      <c r="GY24" s="93"/>
      <c r="GZ24" s="93"/>
      <c r="HA24" s="93"/>
      <c r="HB24" s="93"/>
      <c r="HC24" s="93"/>
      <c r="HD24" s="93"/>
      <c r="HE24" s="93"/>
      <c r="HF24" s="93"/>
      <c r="HG24" s="93"/>
      <c r="HH24" s="93"/>
      <c r="HI24" s="93"/>
      <c r="HJ24" s="93"/>
      <c r="HK24" s="93"/>
      <c r="HL24" s="93"/>
      <c r="HM24" s="93"/>
      <c r="HN24" s="93"/>
      <c r="HO24" s="93"/>
      <c r="HP24" s="93"/>
      <c r="HQ24" s="93"/>
      <c r="HR24" s="93"/>
      <c r="HS24" s="93"/>
      <c r="HT24" s="93"/>
      <c r="HU24" s="93"/>
      <c r="HV24" s="93"/>
      <c r="HW24" s="93"/>
      <c r="HX24" s="93"/>
      <c r="HY24" s="93"/>
      <c r="HZ24" s="93"/>
      <c r="IA24" s="93"/>
      <c r="IB24" s="93"/>
      <c r="IC24" s="93"/>
      <c r="ID24" s="93"/>
      <c r="IE24" s="93"/>
      <c r="IF24" s="93"/>
      <c r="IG24" s="93"/>
      <c r="IH24" s="93"/>
      <c r="II24" s="93"/>
      <c r="IJ24" s="93"/>
      <c r="IK24" s="93"/>
      <c r="IL24" s="93"/>
      <c r="IM24" s="93"/>
      <c r="IN24" s="93"/>
      <c r="IO24" s="93"/>
      <c r="IP24" s="93"/>
      <c r="IQ24" s="93"/>
      <c r="IR24" s="93"/>
      <c r="IS24" s="93"/>
      <c r="IT24" s="93"/>
      <c r="IU24" s="93"/>
      <c r="IV24" s="93"/>
      <c r="IW24" s="93"/>
      <c r="IX24" s="93"/>
      <c r="IY24" s="93"/>
      <c r="IZ24" s="93"/>
      <c r="JA24" s="93"/>
      <c r="JB24" s="93"/>
      <c r="JC24" s="93"/>
      <c r="JD24" s="93"/>
      <c r="JE24" s="93"/>
      <c r="JF24" s="93"/>
      <c r="JG24" s="93"/>
      <c r="JH24" s="93"/>
      <c r="JI24" s="93"/>
      <c r="JJ24" s="93"/>
      <c r="JK24" s="93"/>
      <c r="JL24" s="93"/>
      <c r="JM24" s="93"/>
      <c r="JN24" s="93"/>
      <c r="JO24" s="93"/>
      <c r="JP24" s="93"/>
      <c r="JQ24" s="93"/>
      <c r="JR24" s="93"/>
      <c r="JS24" s="93"/>
      <c r="JT24" s="93"/>
      <c r="JU24" s="93"/>
      <c r="JV24" s="93"/>
      <c r="JW24" s="93"/>
      <c r="JX24" s="93"/>
      <c r="JY24" s="93"/>
      <c r="JZ24" s="93"/>
      <c r="KA24" s="93"/>
      <c r="KB24" s="93"/>
      <c r="KC24" s="93"/>
      <c r="KD24" s="93"/>
      <c r="KE24" s="93"/>
      <c r="KF24" s="93"/>
      <c r="KG24" s="93"/>
      <c r="KH24" s="93"/>
      <c r="KI24" s="93"/>
      <c r="KJ24" s="93"/>
      <c r="KK24" s="93"/>
      <c r="KL24" s="93"/>
      <c r="KM24" s="93"/>
      <c r="KN24" s="93"/>
      <c r="KO24" s="93"/>
      <c r="KP24" s="93"/>
      <c r="KQ24" s="93"/>
      <c r="KR24" s="93"/>
      <c r="KS24" s="93"/>
      <c r="KT24" s="93"/>
      <c r="KU24" s="93"/>
      <c r="KV24" s="93"/>
      <c r="KW24" s="93"/>
      <c r="KX24" s="93"/>
      <c r="KY24" s="93"/>
      <c r="KZ24" s="93"/>
      <c r="LA24" s="93"/>
      <c r="LB24" s="93"/>
      <c r="LC24" s="93"/>
      <c r="LD24" s="93"/>
      <c r="LE24" s="93"/>
      <c r="LF24" s="93"/>
      <c r="LG24" s="93"/>
      <c r="LH24" s="93"/>
      <c r="LI24" s="93"/>
      <c r="LJ24" s="93"/>
      <c r="LK24" s="93"/>
      <c r="LL24" s="93"/>
      <c r="LM24" s="93"/>
      <c r="LN24" s="93"/>
      <c r="LO24" s="93"/>
      <c r="LP24" s="93"/>
      <c r="LQ24" s="93"/>
    </row>
    <row r="25" spans="1:329" s="94" customFormat="1" ht="94.5" x14ac:dyDescent="0.2">
      <c r="A25" s="121" t="s">
        <v>198</v>
      </c>
      <c r="B25" s="25" t="s">
        <v>258</v>
      </c>
      <c r="C25" s="122">
        <f t="shared" si="5"/>
        <v>1050</v>
      </c>
      <c r="D25" s="104">
        <v>0</v>
      </c>
      <c r="E25" s="104">
        <v>0</v>
      </c>
      <c r="F25" s="104">
        <v>0</v>
      </c>
      <c r="G25" s="87">
        <v>1050</v>
      </c>
      <c r="H25" s="123">
        <f t="shared" si="6"/>
        <v>1050</v>
      </c>
      <c r="I25" s="87">
        <v>0</v>
      </c>
      <c r="J25" s="87">
        <v>0</v>
      </c>
      <c r="K25" s="87">
        <v>0</v>
      </c>
      <c r="L25" s="87">
        <v>1050</v>
      </c>
      <c r="M25" s="121" t="s">
        <v>216</v>
      </c>
      <c r="N25" s="103" t="s">
        <v>217</v>
      </c>
      <c r="O25" s="103">
        <v>43.777999999999999</v>
      </c>
      <c r="P25" s="103">
        <v>42.7</v>
      </c>
      <c r="Q25" s="103">
        <v>151.01599999999999</v>
      </c>
      <c r="R25" s="87">
        <v>142</v>
      </c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93"/>
      <c r="BA25" s="93"/>
      <c r="BB25" s="93"/>
      <c r="BC25" s="93"/>
      <c r="BD25" s="93"/>
      <c r="BE25" s="93"/>
      <c r="BF25" s="93"/>
      <c r="BG25" s="93"/>
      <c r="BH25" s="93"/>
      <c r="BI25" s="93"/>
      <c r="BJ25" s="93"/>
      <c r="BK25" s="93"/>
      <c r="BL25" s="93"/>
      <c r="BM25" s="93"/>
      <c r="BN25" s="93"/>
      <c r="BO25" s="93"/>
      <c r="BP25" s="93"/>
      <c r="BQ25" s="93"/>
      <c r="BR25" s="93"/>
      <c r="BS25" s="93"/>
      <c r="BT25" s="93"/>
      <c r="BU25" s="93"/>
      <c r="BV25" s="93"/>
      <c r="BW25" s="93"/>
      <c r="BX25" s="93"/>
      <c r="BY25" s="93"/>
      <c r="BZ25" s="93"/>
      <c r="CA25" s="93"/>
      <c r="CB25" s="93"/>
      <c r="CC25" s="93"/>
      <c r="CD25" s="93"/>
      <c r="CE25" s="93"/>
      <c r="CF25" s="93"/>
      <c r="CG25" s="93"/>
      <c r="CH25" s="93"/>
      <c r="CI25" s="93"/>
      <c r="CJ25" s="93"/>
      <c r="CK25" s="93"/>
      <c r="CL25" s="93"/>
      <c r="CM25" s="93"/>
      <c r="CN25" s="93"/>
      <c r="CO25" s="93"/>
      <c r="CP25" s="93"/>
      <c r="CQ25" s="93"/>
      <c r="CR25" s="93"/>
      <c r="CS25" s="93"/>
      <c r="CT25" s="93"/>
      <c r="CU25" s="93"/>
      <c r="CV25" s="93"/>
      <c r="CW25" s="93"/>
      <c r="CX25" s="93"/>
      <c r="CY25" s="93"/>
      <c r="CZ25" s="93"/>
      <c r="DA25" s="93"/>
      <c r="DB25" s="93"/>
      <c r="DC25" s="93"/>
      <c r="DD25" s="93"/>
      <c r="DE25" s="93"/>
      <c r="DF25" s="93"/>
      <c r="DG25" s="93"/>
      <c r="DH25" s="93"/>
      <c r="DI25" s="93"/>
      <c r="DJ25" s="93"/>
      <c r="DK25" s="93"/>
      <c r="DL25" s="93"/>
      <c r="DM25" s="93"/>
      <c r="DN25" s="93"/>
      <c r="DO25" s="93"/>
      <c r="DP25" s="93"/>
      <c r="DQ25" s="93"/>
      <c r="DR25" s="93"/>
      <c r="DS25" s="93"/>
      <c r="DT25" s="93"/>
      <c r="DU25" s="93"/>
      <c r="DV25" s="93"/>
      <c r="DW25" s="93"/>
      <c r="DX25" s="93"/>
      <c r="DY25" s="93"/>
      <c r="DZ25" s="93"/>
      <c r="EA25" s="93"/>
      <c r="EB25" s="93"/>
      <c r="EC25" s="93"/>
      <c r="ED25" s="93"/>
      <c r="EE25" s="93"/>
      <c r="EF25" s="93"/>
      <c r="EG25" s="93"/>
      <c r="EH25" s="93"/>
      <c r="EI25" s="93"/>
      <c r="EJ25" s="93"/>
      <c r="EK25" s="93"/>
      <c r="EL25" s="93"/>
      <c r="EM25" s="93"/>
      <c r="EN25" s="93"/>
      <c r="EO25" s="93"/>
      <c r="EP25" s="93"/>
      <c r="EQ25" s="93"/>
      <c r="ER25" s="93"/>
      <c r="ES25" s="93"/>
      <c r="ET25" s="93"/>
      <c r="EU25" s="93"/>
      <c r="EV25" s="93"/>
      <c r="EW25" s="93"/>
      <c r="EX25" s="93"/>
      <c r="EY25" s="93"/>
      <c r="EZ25" s="93"/>
      <c r="FA25" s="93"/>
      <c r="FB25" s="93"/>
      <c r="FC25" s="93"/>
      <c r="FD25" s="93"/>
      <c r="FE25" s="93"/>
      <c r="FF25" s="93"/>
      <c r="FG25" s="93"/>
      <c r="FH25" s="93"/>
      <c r="FI25" s="93"/>
      <c r="FJ25" s="93"/>
      <c r="FK25" s="93"/>
      <c r="FL25" s="93"/>
      <c r="FM25" s="93"/>
      <c r="FN25" s="93"/>
      <c r="FO25" s="93"/>
      <c r="FP25" s="93"/>
      <c r="FQ25" s="93"/>
      <c r="FR25" s="93"/>
      <c r="FS25" s="93"/>
      <c r="FT25" s="93"/>
      <c r="FU25" s="93"/>
      <c r="FV25" s="93"/>
      <c r="FW25" s="93"/>
      <c r="FX25" s="93"/>
      <c r="FY25" s="93"/>
      <c r="FZ25" s="93"/>
      <c r="GA25" s="93"/>
      <c r="GB25" s="93"/>
      <c r="GC25" s="93"/>
      <c r="GD25" s="93"/>
      <c r="GE25" s="93"/>
      <c r="GF25" s="93"/>
      <c r="GG25" s="93"/>
      <c r="GH25" s="93"/>
      <c r="GI25" s="93"/>
      <c r="GJ25" s="93"/>
      <c r="GK25" s="93"/>
      <c r="GL25" s="93"/>
      <c r="GM25" s="93"/>
      <c r="GN25" s="93"/>
      <c r="GO25" s="93"/>
      <c r="GP25" s="93"/>
      <c r="GQ25" s="93"/>
      <c r="GR25" s="93"/>
      <c r="GS25" s="93"/>
      <c r="GT25" s="93"/>
      <c r="GU25" s="93"/>
      <c r="GV25" s="93"/>
      <c r="GW25" s="93"/>
      <c r="GX25" s="93"/>
      <c r="GY25" s="93"/>
      <c r="GZ25" s="93"/>
      <c r="HA25" s="93"/>
      <c r="HB25" s="93"/>
      <c r="HC25" s="93"/>
      <c r="HD25" s="93"/>
      <c r="HE25" s="93"/>
      <c r="HF25" s="93"/>
      <c r="HG25" s="93"/>
      <c r="HH25" s="93"/>
      <c r="HI25" s="93"/>
      <c r="HJ25" s="93"/>
      <c r="HK25" s="93"/>
      <c r="HL25" s="93"/>
      <c r="HM25" s="93"/>
      <c r="HN25" s="93"/>
      <c r="HO25" s="93"/>
      <c r="HP25" s="93"/>
      <c r="HQ25" s="93"/>
      <c r="HR25" s="93"/>
      <c r="HS25" s="93"/>
      <c r="HT25" s="93"/>
      <c r="HU25" s="93"/>
      <c r="HV25" s="93"/>
      <c r="HW25" s="93"/>
      <c r="HX25" s="93"/>
      <c r="HY25" s="93"/>
      <c r="HZ25" s="93"/>
      <c r="IA25" s="93"/>
      <c r="IB25" s="93"/>
      <c r="IC25" s="93"/>
      <c r="ID25" s="93"/>
      <c r="IE25" s="93"/>
      <c r="IF25" s="93"/>
      <c r="IG25" s="93"/>
      <c r="IH25" s="93"/>
      <c r="II25" s="93"/>
      <c r="IJ25" s="93"/>
      <c r="IK25" s="93"/>
      <c r="IL25" s="93"/>
      <c r="IM25" s="93"/>
      <c r="IN25" s="93"/>
      <c r="IO25" s="93"/>
      <c r="IP25" s="93"/>
      <c r="IQ25" s="93"/>
      <c r="IR25" s="93"/>
      <c r="IS25" s="93"/>
      <c r="IT25" s="93"/>
      <c r="IU25" s="93"/>
      <c r="IV25" s="93"/>
      <c r="IW25" s="93"/>
      <c r="IX25" s="93"/>
      <c r="IY25" s="93"/>
      <c r="IZ25" s="93"/>
      <c r="JA25" s="93"/>
      <c r="JB25" s="93"/>
      <c r="JC25" s="93"/>
      <c r="JD25" s="93"/>
      <c r="JE25" s="93"/>
      <c r="JF25" s="93"/>
      <c r="JG25" s="93"/>
      <c r="JH25" s="93"/>
      <c r="JI25" s="93"/>
      <c r="JJ25" s="93"/>
      <c r="JK25" s="93"/>
      <c r="JL25" s="93"/>
      <c r="JM25" s="93"/>
      <c r="JN25" s="93"/>
      <c r="JO25" s="93"/>
      <c r="JP25" s="93"/>
      <c r="JQ25" s="93"/>
      <c r="JR25" s="93"/>
      <c r="JS25" s="93"/>
      <c r="JT25" s="93"/>
      <c r="JU25" s="93"/>
      <c r="JV25" s="93"/>
      <c r="JW25" s="93"/>
      <c r="JX25" s="93"/>
      <c r="JY25" s="93"/>
      <c r="JZ25" s="93"/>
      <c r="KA25" s="93"/>
      <c r="KB25" s="93"/>
      <c r="KC25" s="93"/>
      <c r="KD25" s="93"/>
      <c r="KE25" s="93"/>
      <c r="KF25" s="93"/>
      <c r="KG25" s="93"/>
      <c r="KH25" s="93"/>
      <c r="KI25" s="93"/>
      <c r="KJ25" s="93"/>
      <c r="KK25" s="93"/>
      <c r="KL25" s="93"/>
      <c r="KM25" s="93"/>
      <c r="KN25" s="93"/>
      <c r="KO25" s="93"/>
      <c r="KP25" s="93"/>
      <c r="KQ25" s="93"/>
      <c r="KR25" s="93"/>
      <c r="KS25" s="93"/>
      <c r="KT25" s="93"/>
      <c r="KU25" s="93"/>
      <c r="KV25" s="93"/>
      <c r="KW25" s="93"/>
      <c r="KX25" s="93"/>
      <c r="KY25" s="93"/>
      <c r="KZ25" s="93"/>
      <c r="LA25" s="93"/>
      <c r="LB25" s="93"/>
      <c r="LC25" s="93"/>
      <c r="LD25" s="93"/>
      <c r="LE25" s="93"/>
      <c r="LF25" s="93"/>
      <c r="LG25" s="93"/>
      <c r="LH25" s="93"/>
      <c r="LI25" s="93"/>
      <c r="LJ25" s="93"/>
      <c r="LK25" s="93"/>
      <c r="LL25" s="93"/>
      <c r="LM25" s="93"/>
      <c r="LN25" s="93"/>
      <c r="LO25" s="93"/>
      <c r="LP25" s="93"/>
      <c r="LQ25" s="93"/>
    </row>
    <row r="26" spans="1:329" s="94" customFormat="1" ht="78.75" x14ac:dyDescent="0.2">
      <c r="A26" s="72" t="s">
        <v>199</v>
      </c>
      <c r="B26" s="25" t="s">
        <v>236</v>
      </c>
      <c r="C26" s="122">
        <f t="shared" si="5"/>
        <v>3200</v>
      </c>
      <c r="D26" s="87">
        <v>0</v>
      </c>
      <c r="E26" s="87">
        <v>0</v>
      </c>
      <c r="F26" s="87">
        <v>0</v>
      </c>
      <c r="G26" s="87">
        <v>3200</v>
      </c>
      <c r="H26" s="123">
        <f t="shared" si="6"/>
        <v>2880</v>
      </c>
      <c r="I26" s="87">
        <v>0</v>
      </c>
      <c r="J26" s="87">
        <v>0</v>
      </c>
      <c r="K26" s="87">
        <v>0</v>
      </c>
      <c r="L26" s="87">
        <v>2880</v>
      </c>
      <c r="M26" s="72" t="s">
        <v>220</v>
      </c>
      <c r="N26" s="87" t="s">
        <v>221</v>
      </c>
      <c r="O26" s="87">
        <v>139.1</v>
      </c>
      <c r="P26" s="87">
        <v>125.19</v>
      </c>
      <c r="Q26" s="87">
        <v>4972.83</v>
      </c>
      <c r="R26" s="87">
        <v>4476</v>
      </c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93"/>
      <c r="BI26" s="93"/>
      <c r="BJ26" s="93"/>
      <c r="BK26" s="93"/>
      <c r="BL26" s="93"/>
      <c r="BM26" s="93"/>
      <c r="BN26" s="93"/>
      <c r="BO26" s="93"/>
      <c r="BP26" s="93"/>
      <c r="BQ26" s="93"/>
      <c r="BR26" s="93"/>
      <c r="BS26" s="93"/>
      <c r="BT26" s="93"/>
      <c r="BU26" s="93"/>
      <c r="BV26" s="93"/>
      <c r="BW26" s="93"/>
      <c r="BX26" s="93"/>
      <c r="BY26" s="93"/>
      <c r="BZ26" s="93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  <c r="CS26" s="93"/>
      <c r="CT26" s="93"/>
      <c r="CU26" s="93"/>
      <c r="CV26" s="93"/>
      <c r="CW26" s="93"/>
      <c r="CX26" s="93"/>
      <c r="CY26" s="93"/>
      <c r="CZ26" s="93"/>
      <c r="DA26" s="93"/>
      <c r="DB26" s="93"/>
      <c r="DC26" s="93"/>
      <c r="DD26" s="93"/>
      <c r="DE26" s="93"/>
      <c r="DF26" s="93"/>
      <c r="DG26" s="93"/>
      <c r="DH26" s="93"/>
      <c r="DI26" s="93"/>
      <c r="DJ26" s="93"/>
      <c r="DK26" s="93"/>
      <c r="DL26" s="93"/>
      <c r="DM26" s="93"/>
      <c r="DN26" s="93"/>
      <c r="DO26" s="93"/>
      <c r="DP26" s="93"/>
      <c r="DQ26" s="93"/>
      <c r="DR26" s="93"/>
      <c r="DS26" s="93"/>
      <c r="DT26" s="93"/>
      <c r="DU26" s="93"/>
      <c r="DV26" s="93"/>
      <c r="DW26" s="93"/>
      <c r="DX26" s="93"/>
      <c r="DY26" s="93"/>
      <c r="DZ26" s="93"/>
      <c r="EA26" s="93"/>
      <c r="EB26" s="93"/>
      <c r="EC26" s="93"/>
      <c r="ED26" s="93"/>
      <c r="EE26" s="93"/>
      <c r="EF26" s="93"/>
      <c r="EG26" s="93"/>
      <c r="EH26" s="93"/>
      <c r="EI26" s="93"/>
      <c r="EJ26" s="93"/>
      <c r="EK26" s="93"/>
      <c r="EL26" s="93"/>
      <c r="EM26" s="93"/>
      <c r="EN26" s="93"/>
      <c r="EO26" s="93"/>
      <c r="EP26" s="93"/>
      <c r="EQ26" s="93"/>
      <c r="ER26" s="93"/>
      <c r="ES26" s="93"/>
      <c r="ET26" s="93"/>
      <c r="EU26" s="93"/>
      <c r="EV26" s="93"/>
      <c r="EW26" s="93"/>
      <c r="EX26" s="93"/>
      <c r="EY26" s="93"/>
      <c r="EZ26" s="93"/>
      <c r="FA26" s="93"/>
      <c r="FB26" s="93"/>
      <c r="FC26" s="93"/>
      <c r="FD26" s="93"/>
      <c r="FE26" s="93"/>
      <c r="FF26" s="93"/>
      <c r="FG26" s="93"/>
      <c r="FH26" s="93"/>
      <c r="FI26" s="93"/>
      <c r="FJ26" s="93"/>
      <c r="FK26" s="93"/>
      <c r="FL26" s="93"/>
      <c r="FM26" s="93"/>
      <c r="FN26" s="93"/>
      <c r="FO26" s="93"/>
      <c r="FP26" s="93"/>
      <c r="FQ26" s="93"/>
      <c r="FR26" s="93"/>
      <c r="FS26" s="93"/>
      <c r="FT26" s="93"/>
      <c r="FU26" s="93"/>
      <c r="FV26" s="93"/>
      <c r="FW26" s="93"/>
      <c r="FX26" s="93"/>
      <c r="FY26" s="93"/>
      <c r="FZ26" s="93"/>
      <c r="GA26" s="93"/>
      <c r="GB26" s="93"/>
      <c r="GC26" s="93"/>
      <c r="GD26" s="93"/>
      <c r="GE26" s="93"/>
      <c r="GF26" s="93"/>
      <c r="GG26" s="93"/>
      <c r="GH26" s="93"/>
      <c r="GI26" s="93"/>
      <c r="GJ26" s="93"/>
      <c r="GK26" s="93"/>
      <c r="GL26" s="93"/>
      <c r="GM26" s="93"/>
      <c r="GN26" s="93"/>
      <c r="GO26" s="93"/>
      <c r="GP26" s="93"/>
      <c r="GQ26" s="93"/>
      <c r="GR26" s="93"/>
      <c r="GS26" s="93"/>
      <c r="GT26" s="93"/>
      <c r="GU26" s="93"/>
      <c r="GV26" s="93"/>
      <c r="GW26" s="93"/>
      <c r="GX26" s="93"/>
      <c r="GY26" s="93"/>
      <c r="GZ26" s="93"/>
      <c r="HA26" s="93"/>
      <c r="HB26" s="93"/>
      <c r="HC26" s="93"/>
      <c r="HD26" s="93"/>
      <c r="HE26" s="93"/>
      <c r="HF26" s="93"/>
      <c r="HG26" s="93"/>
      <c r="HH26" s="93"/>
      <c r="HI26" s="93"/>
      <c r="HJ26" s="93"/>
      <c r="HK26" s="93"/>
      <c r="HL26" s="93"/>
      <c r="HM26" s="93"/>
      <c r="HN26" s="93"/>
      <c r="HO26" s="93"/>
      <c r="HP26" s="93"/>
      <c r="HQ26" s="93"/>
      <c r="HR26" s="93"/>
      <c r="HS26" s="93"/>
      <c r="HT26" s="93"/>
      <c r="HU26" s="93"/>
      <c r="HV26" s="93"/>
      <c r="HW26" s="93"/>
      <c r="HX26" s="93"/>
      <c r="HY26" s="93"/>
      <c r="HZ26" s="93"/>
      <c r="IA26" s="93"/>
      <c r="IB26" s="93"/>
      <c r="IC26" s="93"/>
      <c r="ID26" s="93"/>
      <c r="IE26" s="93"/>
      <c r="IF26" s="93"/>
      <c r="IG26" s="93"/>
      <c r="IH26" s="93"/>
      <c r="II26" s="93"/>
      <c r="IJ26" s="93"/>
      <c r="IK26" s="93"/>
      <c r="IL26" s="93"/>
      <c r="IM26" s="93"/>
      <c r="IN26" s="93"/>
      <c r="IO26" s="93"/>
      <c r="IP26" s="93"/>
      <c r="IQ26" s="93"/>
      <c r="IR26" s="93"/>
      <c r="IS26" s="93"/>
      <c r="IT26" s="93"/>
      <c r="IU26" s="93"/>
      <c r="IV26" s="93"/>
      <c r="IW26" s="93"/>
      <c r="IX26" s="93"/>
      <c r="IY26" s="93"/>
      <c r="IZ26" s="93"/>
      <c r="JA26" s="93"/>
      <c r="JB26" s="93"/>
      <c r="JC26" s="93"/>
      <c r="JD26" s="93"/>
      <c r="JE26" s="93"/>
      <c r="JF26" s="93"/>
      <c r="JG26" s="93"/>
      <c r="JH26" s="93"/>
      <c r="JI26" s="93"/>
      <c r="JJ26" s="93"/>
      <c r="JK26" s="93"/>
      <c r="JL26" s="93"/>
      <c r="JM26" s="93"/>
      <c r="JN26" s="93"/>
      <c r="JO26" s="93"/>
      <c r="JP26" s="93"/>
      <c r="JQ26" s="93"/>
      <c r="JR26" s="93"/>
      <c r="JS26" s="93"/>
      <c r="JT26" s="93"/>
      <c r="JU26" s="93"/>
      <c r="JV26" s="93"/>
      <c r="JW26" s="93"/>
      <c r="JX26" s="93"/>
      <c r="JY26" s="93"/>
      <c r="JZ26" s="93"/>
      <c r="KA26" s="93"/>
      <c r="KB26" s="93"/>
      <c r="KC26" s="93"/>
      <c r="KD26" s="93"/>
      <c r="KE26" s="93"/>
      <c r="KF26" s="93"/>
      <c r="KG26" s="93"/>
      <c r="KH26" s="93"/>
      <c r="KI26" s="93"/>
      <c r="KJ26" s="93"/>
      <c r="KK26" s="93"/>
      <c r="KL26" s="93"/>
      <c r="KM26" s="93"/>
      <c r="KN26" s="93"/>
      <c r="KO26" s="93"/>
      <c r="KP26" s="93"/>
      <c r="KQ26" s="93"/>
      <c r="KR26" s="93"/>
      <c r="KS26" s="93"/>
      <c r="KT26" s="93"/>
      <c r="KU26" s="93"/>
      <c r="KV26" s="93"/>
      <c r="KW26" s="93"/>
      <c r="KX26" s="93"/>
      <c r="KY26" s="93"/>
      <c r="KZ26" s="93"/>
      <c r="LA26" s="93"/>
      <c r="LB26" s="93"/>
      <c r="LC26" s="93"/>
      <c r="LD26" s="93"/>
      <c r="LE26" s="93"/>
      <c r="LF26" s="93"/>
      <c r="LG26" s="93"/>
      <c r="LH26" s="93"/>
      <c r="LI26" s="93"/>
      <c r="LJ26" s="93"/>
      <c r="LK26" s="93"/>
      <c r="LL26" s="93"/>
      <c r="LM26" s="93"/>
      <c r="LN26" s="93"/>
      <c r="LO26" s="93"/>
      <c r="LP26" s="93"/>
      <c r="LQ26" s="93"/>
    </row>
    <row r="27" spans="1:329" s="94" customFormat="1" ht="70.5" customHeight="1" x14ac:dyDescent="0.2">
      <c r="A27" s="72" t="s">
        <v>199</v>
      </c>
      <c r="B27" s="125" t="s">
        <v>249</v>
      </c>
      <c r="C27" s="122">
        <f t="shared" si="5"/>
        <v>12375</v>
      </c>
      <c r="D27" s="87">
        <v>0</v>
      </c>
      <c r="E27" s="87">
        <v>0</v>
      </c>
      <c r="F27" s="87">
        <v>0</v>
      </c>
      <c r="G27" s="87">
        <v>12375</v>
      </c>
      <c r="H27" s="123">
        <f t="shared" si="6"/>
        <v>12375</v>
      </c>
      <c r="I27" s="87">
        <v>0</v>
      </c>
      <c r="J27" s="87">
        <v>0</v>
      </c>
      <c r="K27" s="87">
        <v>0</v>
      </c>
      <c r="L27" s="87">
        <v>12375</v>
      </c>
      <c r="M27" s="124" t="s">
        <v>213</v>
      </c>
      <c r="N27" s="87" t="s">
        <v>214</v>
      </c>
      <c r="O27" s="87">
        <v>3.347</v>
      </c>
      <c r="P27" s="87">
        <v>1.665</v>
      </c>
      <c r="Q27" s="58">
        <v>9104</v>
      </c>
      <c r="R27" s="87">
        <v>5536</v>
      </c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E27" s="93"/>
      <c r="BF27" s="93"/>
      <c r="BG27" s="93"/>
      <c r="BH27" s="93"/>
      <c r="BI27" s="93"/>
      <c r="BJ27" s="93"/>
      <c r="BK27" s="93"/>
      <c r="BL27" s="93"/>
      <c r="BM27" s="93"/>
      <c r="BN27" s="93"/>
      <c r="BO27" s="93"/>
      <c r="BP27" s="93"/>
      <c r="BQ27" s="93"/>
      <c r="BR27" s="93"/>
      <c r="BS27" s="93"/>
      <c r="BT27" s="93"/>
      <c r="BU27" s="93"/>
      <c r="BV27" s="93"/>
      <c r="BW27" s="93"/>
      <c r="BX27" s="93"/>
      <c r="BY27" s="93"/>
      <c r="BZ27" s="93"/>
      <c r="CA27" s="93"/>
      <c r="CB27" s="93"/>
      <c r="CC27" s="93"/>
      <c r="CD27" s="93"/>
      <c r="CE27" s="93"/>
      <c r="CF27" s="93"/>
      <c r="CG27" s="93"/>
      <c r="CH27" s="93"/>
      <c r="CI27" s="93"/>
      <c r="CJ27" s="93"/>
      <c r="CK27" s="93"/>
      <c r="CL27" s="93"/>
      <c r="CM27" s="93"/>
      <c r="CN27" s="93"/>
      <c r="CO27" s="93"/>
      <c r="CP27" s="93"/>
      <c r="CQ27" s="93"/>
      <c r="CR27" s="93"/>
      <c r="CS27" s="93"/>
      <c r="CT27" s="93"/>
      <c r="CU27" s="93"/>
      <c r="CV27" s="93"/>
      <c r="CW27" s="93"/>
      <c r="CX27" s="93"/>
      <c r="CY27" s="93"/>
      <c r="CZ27" s="93"/>
      <c r="DA27" s="93"/>
      <c r="DB27" s="93"/>
      <c r="DC27" s="93"/>
      <c r="DD27" s="93"/>
      <c r="DE27" s="93"/>
      <c r="DF27" s="93"/>
      <c r="DG27" s="93"/>
      <c r="DH27" s="93"/>
      <c r="DI27" s="93"/>
      <c r="DJ27" s="93"/>
      <c r="DK27" s="93"/>
      <c r="DL27" s="93"/>
      <c r="DM27" s="93"/>
      <c r="DN27" s="93"/>
      <c r="DO27" s="93"/>
      <c r="DP27" s="93"/>
      <c r="DQ27" s="93"/>
      <c r="DR27" s="93"/>
      <c r="DS27" s="93"/>
      <c r="DT27" s="93"/>
      <c r="DU27" s="93"/>
      <c r="DV27" s="93"/>
      <c r="DW27" s="93"/>
      <c r="DX27" s="93"/>
      <c r="DY27" s="93"/>
      <c r="DZ27" s="93"/>
      <c r="EA27" s="93"/>
      <c r="EB27" s="93"/>
      <c r="EC27" s="93"/>
      <c r="ED27" s="93"/>
      <c r="EE27" s="93"/>
      <c r="EF27" s="93"/>
      <c r="EG27" s="93"/>
      <c r="EH27" s="93"/>
      <c r="EI27" s="93"/>
      <c r="EJ27" s="93"/>
      <c r="EK27" s="93"/>
      <c r="EL27" s="93"/>
      <c r="EM27" s="93"/>
      <c r="EN27" s="93"/>
      <c r="EO27" s="93"/>
      <c r="EP27" s="93"/>
      <c r="EQ27" s="93"/>
      <c r="ER27" s="93"/>
      <c r="ES27" s="93"/>
      <c r="ET27" s="93"/>
      <c r="EU27" s="93"/>
      <c r="EV27" s="93"/>
      <c r="EW27" s="93"/>
      <c r="EX27" s="93"/>
      <c r="EY27" s="93"/>
      <c r="EZ27" s="93"/>
      <c r="FA27" s="93"/>
      <c r="FB27" s="93"/>
      <c r="FC27" s="93"/>
      <c r="FD27" s="93"/>
      <c r="FE27" s="93"/>
      <c r="FF27" s="93"/>
      <c r="FG27" s="93"/>
      <c r="FH27" s="93"/>
      <c r="FI27" s="93"/>
      <c r="FJ27" s="93"/>
      <c r="FK27" s="93"/>
      <c r="FL27" s="93"/>
      <c r="FM27" s="93"/>
      <c r="FN27" s="93"/>
      <c r="FO27" s="93"/>
      <c r="FP27" s="93"/>
      <c r="FQ27" s="93"/>
      <c r="FR27" s="93"/>
      <c r="FS27" s="93"/>
      <c r="FT27" s="93"/>
      <c r="FU27" s="93"/>
      <c r="FV27" s="93"/>
      <c r="FW27" s="93"/>
      <c r="FX27" s="93"/>
      <c r="FY27" s="93"/>
      <c r="FZ27" s="93"/>
      <c r="GA27" s="93"/>
      <c r="GB27" s="93"/>
      <c r="GC27" s="93"/>
      <c r="GD27" s="93"/>
      <c r="GE27" s="93"/>
      <c r="GF27" s="93"/>
      <c r="GG27" s="93"/>
      <c r="GH27" s="93"/>
      <c r="GI27" s="93"/>
      <c r="GJ27" s="93"/>
      <c r="GK27" s="93"/>
      <c r="GL27" s="93"/>
      <c r="GM27" s="93"/>
      <c r="GN27" s="93"/>
      <c r="GO27" s="93"/>
      <c r="GP27" s="93"/>
      <c r="GQ27" s="93"/>
      <c r="GR27" s="93"/>
      <c r="GS27" s="93"/>
      <c r="GT27" s="93"/>
      <c r="GU27" s="93"/>
      <c r="GV27" s="93"/>
      <c r="GW27" s="93"/>
      <c r="GX27" s="93"/>
      <c r="GY27" s="93"/>
      <c r="GZ27" s="93"/>
      <c r="HA27" s="93"/>
      <c r="HB27" s="93"/>
      <c r="HC27" s="93"/>
      <c r="HD27" s="93"/>
      <c r="HE27" s="93"/>
      <c r="HF27" s="93"/>
      <c r="HG27" s="93"/>
      <c r="HH27" s="93"/>
      <c r="HI27" s="93"/>
      <c r="HJ27" s="93"/>
      <c r="HK27" s="93"/>
      <c r="HL27" s="93"/>
      <c r="HM27" s="93"/>
      <c r="HN27" s="93"/>
      <c r="HO27" s="93"/>
      <c r="HP27" s="93"/>
      <c r="HQ27" s="93"/>
      <c r="HR27" s="93"/>
      <c r="HS27" s="93"/>
      <c r="HT27" s="93"/>
      <c r="HU27" s="93"/>
      <c r="HV27" s="93"/>
      <c r="HW27" s="93"/>
      <c r="HX27" s="93"/>
      <c r="HY27" s="93"/>
      <c r="HZ27" s="93"/>
      <c r="IA27" s="93"/>
      <c r="IB27" s="93"/>
      <c r="IC27" s="93"/>
      <c r="ID27" s="93"/>
      <c r="IE27" s="93"/>
      <c r="IF27" s="93"/>
      <c r="IG27" s="93"/>
      <c r="IH27" s="93"/>
      <c r="II27" s="93"/>
      <c r="IJ27" s="93"/>
      <c r="IK27" s="93"/>
      <c r="IL27" s="93"/>
      <c r="IM27" s="93"/>
      <c r="IN27" s="93"/>
      <c r="IO27" s="93"/>
      <c r="IP27" s="93"/>
      <c r="IQ27" s="93"/>
      <c r="IR27" s="93"/>
      <c r="IS27" s="93"/>
      <c r="IT27" s="93"/>
      <c r="IU27" s="93"/>
      <c r="IV27" s="93"/>
      <c r="IW27" s="93"/>
      <c r="IX27" s="93"/>
      <c r="IY27" s="93"/>
      <c r="IZ27" s="93"/>
      <c r="JA27" s="93"/>
      <c r="JB27" s="93"/>
      <c r="JC27" s="93"/>
      <c r="JD27" s="93"/>
      <c r="JE27" s="93"/>
      <c r="JF27" s="93"/>
      <c r="JG27" s="93"/>
      <c r="JH27" s="93"/>
      <c r="JI27" s="93"/>
      <c r="JJ27" s="93"/>
      <c r="JK27" s="93"/>
      <c r="JL27" s="93"/>
      <c r="JM27" s="93"/>
      <c r="JN27" s="93"/>
      <c r="JO27" s="93"/>
      <c r="JP27" s="93"/>
      <c r="JQ27" s="93"/>
      <c r="JR27" s="93"/>
      <c r="JS27" s="93"/>
      <c r="JT27" s="93"/>
      <c r="JU27" s="93"/>
      <c r="JV27" s="93"/>
      <c r="JW27" s="93"/>
      <c r="JX27" s="93"/>
      <c r="JY27" s="93"/>
      <c r="JZ27" s="93"/>
      <c r="KA27" s="93"/>
      <c r="KB27" s="93"/>
      <c r="KC27" s="93"/>
      <c r="KD27" s="93"/>
      <c r="KE27" s="93"/>
      <c r="KF27" s="93"/>
      <c r="KG27" s="93"/>
      <c r="KH27" s="93"/>
      <c r="KI27" s="93"/>
      <c r="KJ27" s="93"/>
      <c r="KK27" s="93"/>
      <c r="KL27" s="93"/>
      <c r="KM27" s="93"/>
      <c r="KN27" s="93"/>
      <c r="KO27" s="93"/>
      <c r="KP27" s="93"/>
      <c r="KQ27" s="93"/>
      <c r="KR27" s="93"/>
      <c r="KS27" s="93"/>
      <c r="KT27" s="93"/>
      <c r="KU27" s="93"/>
      <c r="KV27" s="93"/>
      <c r="KW27" s="93"/>
      <c r="KX27" s="93"/>
      <c r="KY27" s="93"/>
      <c r="KZ27" s="93"/>
      <c r="LA27" s="93"/>
      <c r="LB27" s="93"/>
      <c r="LC27" s="93"/>
      <c r="LD27" s="93"/>
      <c r="LE27" s="93"/>
      <c r="LF27" s="93"/>
      <c r="LG27" s="93"/>
      <c r="LH27" s="93"/>
      <c r="LI27" s="93"/>
      <c r="LJ27" s="93"/>
      <c r="LK27" s="93"/>
      <c r="LL27" s="93"/>
      <c r="LM27" s="93"/>
      <c r="LN27" s="93"/>
      <c r="LO27" s="93"/>
      <c r="LP27" s="93"/>
      <c r="LQ27" s="93"/>
    </row>
    <row r="28" spans="1:329" s="66" customFormat="1" ht="15.75" x14ac:dyDescent="0.25">
      <c r="A28" s="65"/>
      <c r="B28" s="105" t="s">
        <v>222</v>
      </c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</row>
    <row r="29" spans="1:329" s="66" customFormat="1" ht="15.75" x14ac:dyDescent="0.25">
      <c r="A29" s="65"/>
      <c r="B29" s="105" t="s">
        <v>223</v>
      </c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</row>
    <row r="30" spans="1:329" s="66" customFormat="1" ht="15.75" x14ac:dyDescent="0.25">
      <c r="A30" s="65"/>
      <c r="B30" s="105" t="s">
        <v>235</v>
      </c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</row>
    <row r="31" spans="1:329" s="66" customFormat="1" ht="15.75" x14ac:dyDescent="0.25">
      <c r="A31" s="65"/>
      <c r="B31" s="10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</row>
    <row r="32" spans="1:329" s="66" customFormat="1" ht="15.75" x14ac:dyDescent="0.25">
      <c r="A32" s="106"/>
      <c r="B32" s="60" t="s">
        <v>242</v>
      </c>
      <c r="C32" s="60" t="s">
        <v>226</v>
      </c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</row>
    <row r="33" spans="1:17" s="66" customFormat="1" ht="15.75" x14ac:dyDescent="0.25">
      <c r="A33" s="106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</row>
    <row r="34" spans="1:17" s="66" customFormat="1" ht="15.75" x14ac:dyDescent="0.25">
      <c r="A34" s="65"/>
      <c r="B34" s="10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</row>
    <row r="35" spans="1:17" s="66" customFormat="1" ht="15.75" x14ac:dyDescent="0.25">
      <c r="A35" s="65"/>
      <c r="B35" s="10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</row>
    <row r="36" spans="1:17" s="66" customFormat="1" ht="15.75" x14ac:dyDescent="0.25">
      <c r="A36" s="65"/>
      <c r="B36" s="10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</row>
    <row r="37" spans="1:17" s="66" customFormat="1" ht="15.75" x14ac:dyDescent="0.25">
      <c r="A37" s="65"/>
      <c r="B37" s="10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</row>
    <row r="38" spans="1:17" s="66" customFormat="1" ht="15.75" x14ac:dyDescent="0.25">
      <c r="A38" s="65"/>
      <c r="B38" s="10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</row>
    <row r="39" spans="1:17" s="66" customFormat="1" ht="15.75" x14ac:dyDescent="0.25">
      <c r="A39" s="65"/>
      <c r="B39" s="10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</row>
    <row r="40" spans="1:17" s="66" customFormat="1" ht="15.75" x14ac:dyDescent="0.25">
      <c r="A40" s="65"/>
      <c r="B40" s="10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</row>
    <row r="41" spans="1:17" s="66" customFormat="1" ht="15.75" x14ac:dyDescent="0.25">
      <c r="A41" s="65"/>
      <c r="B41" s="10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</row>
    <row r="42" spans="1:17" s="66" customFormat="1" ht="15.75" x14ac:dyDescent="0.25">
      <c r="A42" s="65"/>
      <c r="B42" s="10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</row>
    <row r="43" spans="1:17" s="66" customFormat="1" ht="15.75" x14ac:dyDescent="0.25">
      <c r="A43" s="65"/>
      <c r="B43" s="10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</row>
    <row r="44" spans="1:17" s="66" customFormat="1" ht="15.75" x14ac:dyDescent="0.25">
      <c r="A44" s="65"/>
      <c r="B44" s="10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</row>
    <row r="45" spans="1:17" s="66" customFormat="1" ht="15.75" x14ac:dyDescent="0.25">
      <c r="A45" s="65"/>
      <c r="B45" s="10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</row>
    <row r="46" spans="1:17" s="66" customFormat="1" ht="15.75" x14ac:dyDescent="0.25">
      <c r="A46" s="65"/>
      <c r="B46" s="10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</row>
    <row r="47" spans="1:17" s="61" customFormat="1" ht="15.75" x14ac:dyDescent="0.25">
      <c r="A47" s="59"/>
      <c r="B47" s="105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</row>
    <row r="48" spans="1:17" s="61" customFormat="1" x14ac:dyDescent="0.2">
      <c r="A48" s="59"/>
      <c r="B48" s="60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</row>
    <row r="49" spans="1:17" s="61" customFormat="1" x14ac:dyDescent="0.2">
      <c r="A49" s="59"/>
      <c r="B49" s="60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</row>
    <row r="50" spans="1:17" s="61" customFormat="1" x14ac:dyDescent="0.2">
      <c r="A50" s="59"/>
      <c r="B50" s="60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</row>
    <row r="51" spans="1:17" s="61" customFormat="1" x14ac:dyDescent="0.2">
      <c r="A51" s="59"/>
      <c r="B51" s="60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</row>
    <row r="52" spans="1:17" s="61" customFormat="1" x14ac:dyDescent="0.2">
      <c r="A52" s="59"/>
      <c r="B52" s="60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</row>
    <row r="53" spans="1:17" s="61" customFormat="1" x14ac:dyDescent="0.2">
      <c r="A53" s="59"/>
      <c r="B53" s="60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</row>
    <row r="54" spans="1:17" s="61" customFormat="1" x14ac:dyDescent="0.2">
      <c r="A54" s="59"/>
      <c r="B54" s="60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</row>
    <row r="55" spans="1:17" s="61" customFormat="1" x14ac:dyDescent="0.2">
      <c r="A55" s="59"/>
      <c r="B55" s="60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</row>
    <row r="56" spans="1:17" s="61" customFormat="1" x14ac:dyDescent="0.2">
      <c r="A56" s="59"/>
      <c r="B56" s="60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</row>
    <row r="57" spans="1:17" s="61" customFormat="1" x14ac:dyDescent="0.2">
      <c r="A57" s="59"/>
      <c r="B57" s="60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</row>
    <row r="58" spans="1:17" s="61" customFormat="1" x14ac:dyDescent="0.2">
      <c r="A58" s="59"/>
      <c r="B58" s="60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</row>
    <row r="59" spans="1:17" s="61" customFormat="1" x14ac:dyDescent="0.2">
      <c r="A59" s="59"/>
      <c r="B59" s="60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</row>
    <row r="60" spans="1:17" s="61" customFormat="1" x14ac:dyDescent="0.2">
      <c r="A60" s="59"/>
      <c r="B60" s="60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</row>
    <row r="61" spans="1:17" s="61" customFormat="1" x14ac:dyDescent="0.2">
      <c r="A61" s="59"/>
      <c r="B61" s="60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</row>
    <row r="62" spans="1:17" s="61" customFormat="1" x14ac:dyDescent="0.2">
      <c r="A62" s="59"/>
      <c r="B62" s="60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</row>
    <row r="63" spans="1:17" s="61" customFormat="1" x14ac:dyDescent="0.2">
      <c r="A63" s="59"/>
      <c r="B63" s="60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</row>
    <row r="64" spans="1:17" s="61" customFormat="1" x14ac:dyDescent="0.2">
      <c r="A64" s="59"/>
      <c r="B64" s="60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</row>
    <row r="65" spans="1:329" s="61" customFormat="1" x14ac:dyDescent="0.2">
      <c r="A65" s="59"/>
      <c r="B65" s="60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</row>
    <row r="66" spans="1:329" s="61" customFormat="1" x14ac:dyDescent="0.2">
      <c r="A66" s="59"/>
      <c r="B66" s="60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</row>
    <row r="67" spans="1:329" s="61" customFormat="1" x14ac:dyDescent="0.2">
      <c r="A67" s="59"/>
      <c r="B67" s="60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</row>
    <row r="68" spans="1:329" s="61" customFormat="1" x14ac:dyDescent="0.2">
      <c r="A68" s="59"/>
      <c r="B68" s="60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</row>
    <row r="69" spans="1:329" s="61" customFormat="1" x14ac:dyDescent="0.2">
      <c r="A69" s="59"/>
      <c r="B69" s="60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</row>
    <row r="70" spans="1:329" s="61" customFormat="1" x14ac:dyDescent="0.2">
      <c r="A70" s="59"/>
      <c r="B70" s="60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</row>
    <row r="71" spans="1:329" s="61" customFormat="1" x14ac:dyDescent="0.2">
      <c r="A71" s="59"/>
      <c r="B71" s="60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</row>
    <row r="72" spans="1:329" s="61" customFormat="1" x14ac:dyDescent="0.2">
      <c r="A72" s="59"/>
      <c r="B72" s="60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</row>
    <row r="73" spans="1:329" s="61" customFormat="1" x14ac:dyDescent="0.2">
      <c r="A73" s="59"/>
      <c r="B73" s="60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</row>
    <row r="74" spans="1:329" s="61" customFormat="1" x14ac:dyDescent="0.2">
      <c r="A74" s="59"/>
      <c r="B74" s="60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</row>
    <row r="75" spans="1:329" s="61" customFormat="1" x14ac:dyDescent="0.2">
      <c r="A75" s="59"/>
      <c r="B75" s="60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</row>
    <row r="76" spans="1:329" x14ac:dyDescent="0.2">
      <c r="B76" s="60"/>
      <c r="R76" s="109"/>
      <c r="S76" s="109"/>
      <c r="T76" s="109"/>
      <c r="U76" s="109"/>
      <c r="V76" s="109"/>
      <c r="W76" s="109"/>
      <c r="X76" s="109"/>
      <c r="Y76" s="109"/>
      <c r="Z76" s="109"/>
      <c r="AA76" s="109"/>
      <c r="AB76" s="109"/>
      <c r="AC76" s="109"/>
      <c r="AD76" s="109"/>
      <c r="AE76" s="109"/>
      <c r="AF76" s="109"/>
      <c r="AG76" s="109"/>
      <c r="AH76" s="109"/>
      <c r="AI76" s="109"/>
      <c r="AJ76" s="109"/>
      <c r="AK76" s="109"/>
      <c r="AL76" s="109"/>
      <c r="AM76" s="109"/>
      <c r="AN76" s="109"/>
      <c r="AO76" s="109"/>
      <c r="AP76" s="109"/>
      <c r="AQ76" s="109"/>
      <c r="AR76" s="109"/>
      <c r="AS76" s="109"/>
      <c r="AT76" s="109"/>
      <c r="AU76" s="109"/>
      <c r="AV76" s="109"/>
      <c r="AW76" s="109"/>
      <c r="AX76" s="109"/>
      <c r="AY76" s="109"/>
      <c r="AZ76" s="109"/>
      <c r="BA76" s="109"/>
      <c r="BB76" s="109"/>
      <c r="BC76" s="109"/>
      <c r="BD76" s="109"/>
      <c r="BE76" s="109"/>
      <c r="BF76" s="109"/>
      <c r="BG76" s="109"/>
      <c r="BH76" s="109"/>
      <c r="BI76" s="109"/>
      <c r="BJ76" s="109"/>
      <c r="BK76" s="109"/>
      <c r="BL76" s="109"/>
      <c r="BM76" s="109"/>
      <c r="BN76" s="109"/>
      <c r="BO76" s="109"/>
      <c r="BP76" s="109"/>
      <c r="BQ76" s="109"/>
      <c r="BR76" s="109"/>
      <c r="BS76" s="109"/>
      <c r="BT76" s="109"/>
      <c r="BU76" s="109"/>
      <c r="BV76" s="109"/>
      <c r="BW76" s="109"/>
      <c r="BX76" s="109"/>
      <c r="BY76" s="109"/>
      <c r="BZ76" s="109"/>
      <c r="CA76" s="109"/>
      <c r="CB76" s="109"/>
      <c r="CC76" s="109"/>
      <c r="CD76" s="109"/>
      <c r="CE76" s="109"/>
      <c r="CF76" s="109"/>
      <c r="CG76" s="109"/>
      <c r="CH76" s="109"/>
      <c r="CI76" s="109"/>
      <c r="CJ76" s="109"/>
      <c r="CK76" s="109"/>
      <c r="CL76" s="109"/>
      <c r="CM76" s="109"/>
      <c r="CN76" s="109"/>
      <c r="CO76" s="109"/>
      <c r="CP76" s="109"/>
      <c r="CQ76" s="109"/>
      <c r="CR76" s="109"/>
      <c r="CS76" s="109"/>
      <c r="CT76" s="109"/>
      <c r="CU76" s="109"/>
      <c r="CV76" s="109"/>
      <c r="CW76" s="109"/>
      <c r="CX76" s="109"/>
      <c r="CY76" s="109"/>
      <c r="CZ76" s="109"/>
      <c r="DA76" s="109"/>
      <c r="DB76" s="109"/>
      <c r="DC76" s="109"/>
      <c r="DD76" s="109"/>
      <c r="DE76" s="109"/>
      <c r="DF76" s="109"/>
      <c r="DG76" s="109"/>
      <c r="DH76" s="109"/>
      <c r="DI76" s="109"/>
      <c r="DJ76" s="109"/>
      <c r="DK76" s="109"/>
      <c r="DL76" s="109"/>
      <c r="DM76" s="109"/>
      <c r="DN76" s="109"/>
      <c r="DO76" s="109"/>
      <c r="DP76" s="109"/>
      <c r="DQ76" s="109"/>
      <c r="DR76" s="109"/>
      <c r="DS76" s="109"/>
      <c r="DT76" s="109"/>
      <c r="DU76" s="109"/>
      <c r="DV76" s="109"/>
      <c r="DW76" s="109"/>
      <c r="DX76" s="109"/>
      <c r="DY76" s="109"/>
      <c r="DZ76" s="109"/>
      <c r="EA76" s="109"/>
      <c r="EB76" s="109"/>
      <c r="EC76" s="109"/>
      <c r="ED76" s="109"/>
      <c r="EE76" s="109"/>
      <c r="EF76" s="109"/>
      <c r="EG76" s="109"/>
      <c r="EH76" s="109"/>
      <c r="EI76" s="109"/>
      <c r="EJ76" s="109"/>
      <c r="EK76" s="109"/>
      <c r="EL76" s="109"/>
      <c r="EM76" s="109"/>
      <c r="EN76" s="109"/>
      <c r="EO76" s="109"/>
      <c r="EP76" s="109"/>
      <c r="EQ76" s="109"/>
      <c r="ER76" s="109"/>
      <c r="ES76" s="109"/>
      <c r="ET76" s="109"/>
      <c r="EU76" s="109"/>
      <c r="EV76" s="109"/>
      <c r="EW76" s="109"/>
      <c r="EX76" s="109"/>
      <c r="EY76" s="109"/>
      <c r="EZ76" s="109"/>
      <c r="FA76" s="109"/>
      <c r="FB76" s="109"/>
      <c r="FC76" s="109"/>
      <c r="FD76" s="109"/>
      <c r="FE76" s="109"/>
      <c r="FF76" s="109"/>
      <c r="FG76" s="109"/>
      <c r="FH76" s="109"/>
      <c r="FI76" s="109"/>
      <c r="FJ76" s="109"/>
      <c r="FK76" s="109"/>
      <c r="FL76" s="109"/>
      <c r="FM76" s="109"/>
      <c r="FN76" s="109"/>
      <c r="FO76" s="109"/>
      <c r="FP76" s="109"/>
      <c r="FQ76" s="109"/>
      <c r="FR76" s="109"/>
      <c r="FS76" s="109"/>
      <c r="FT76" s="109"/>
      <c r="FU76" s="109"/>
      <c r="FV76" s="109"/>
      <c r="FW76" s="109"/>
      <c r="FX76" s="109"/>
      <c r="FY76" s="109"/>
      <c r="FZ76" s="109"/>
      <c r="GA76" s="109"/>
      <c r="GB76" s="109"/>
      <c r="GC76" s="109"/>
      <c r="GD76" s="109"/>
      <c r="GE76" s="109"/>
      <c r="GF76" s="109"/>
      <c r="GG76" s="109"/>
      <c r="GH76" s="109"/>
      <c r="GI76" s="109"/>
      <c r="GJ76" s="109"/>
      <c r="GK76" s="109"/>
      <c r="GL76" s="109"/>
      <c r="GM76" s="109"/>
      <c r="GN76" s="109"/>
      <c r="GO76" s="109"/>
      <c r="GP76" s="109"/>
      <c r="GQ76" s="109"/>
      <c r="GR76" s="109"/>
      <c r="GS76" s="109"/>
      <c r="GT76" s="109"/>
      <c r="GU76" s="109"/>
      <c r="GV76" s="109"/>
      <c r="GW76" s="109"/>
      <c r="GX76" s="109"/>
      <c r="GY76" s="109"/>
      <c r="GZ76" s="109"/>
      <c r="HA76" s="109"/>
      <c r="HB76" s="109"/>
      <c r="HC76" s="109"/>
      <c r="HD76" s="109"/>
      <c r="HE76" s="109"/>
      <c r="HF76" s="109"/>
      <c r="HG76" s="109"/>
      <c r="HH76" s="109"/>
      <c r="HI76" s="109"/>
      <c r="HJ76" s="109"/>
      <c r="HK76" s="109"/>
      <c r="HL76" s="109"/>
      <c r="HM76" s="109"/>
      <c r="HN76" s="109"/>
      <c r="HO76" s="109"/>
      <c r="HP76" s="109"/>
      <c r="HQ76" s="109"/>
      <c r="HR76" s="109"/>
      <c r="HS76" s="109"/>
      <c r="HT76" s="109"/>
      <c r="HU76" s="109"/>
      <c r="HV76" s="109"/>
      <c r="HW76" s="109"/>
      <c r="HX76" s="109"/>
      <c r="HY76" s="109"/>
      <c r="HZ76" s="109"/>
      <c r="IA76" s="109"/>
      <c r="IB76" s="109"/>
      <c r="IC76" s="109"/>
      <c r="ID76" s="109"/>
      <c r="IE76" s="109"/>
      <c r="IF76" s="109"/>
      <c r="IG76" s="109"/>
      <c r="IH76" s="109"/>
      <c r="II76" s="109"/>
      <c r="IJ76" s="109"/>
      <c r="IK76" s="109"/>
      <c r="IL76" s="109"/>
      <c r="IM76" s="109"/>
      <c r="IN76" s="109"/>
      <c r="IO76" s="109"/>
      <c r="IP76" s="109"/>
      <c r="IQ76" s="109"/>
      <c r="IR76" s="109"/>
      <c r="IS76" s="109"/>
      <c r="IT76" s="109"/>
      <c r="IU76" s="109"/>
      <c r="IV76" s="109"/>
      <c r="IW76" s="109"/>
      <c r="IX76" s="109"/>
      <c r="IY76" s="109"/>
      <c r="IZ76" s="109"/>
      <c r="JA76" s="109"/>
      <c r="JB76" s="109"/>
      <c r="JC76" s="109"/>
      <c r="JD76" s="109"/>
      <c r="JE76" s="109"/>
      <c r="JF76" s="109"/>
      <c r="JG76" s="109"/>
      <c r="JH76" s="109"/>
      <c r="JI76" s="109"/>
      <c r="JJ76" s="109"/>
      <c r="JK76" s="109"/>
      <c r="JL76" s="109"/>
      <c r="JM76" s="109"/>
      <c r="JN76" s="109"/>
      <c r="JO76" s="109"/>
      <c r="JP76" s="109"/>
      <c r="JQ76" s="109"/>
      <c r="JR76" s="109"/>
      <c r="JS76" s="109"/>
      <c r="JT76" s="109"/>
      <c r="JU76" s="109"/>
      <c r="JV76" s="109"/>
      <c r="JW76" s="109"/>
      <c r="JX76" s="109"/>
      <c r="JY76" s="109"/>
      <c r="JZ76" s="109"/>
      <c r="KA76" s="109"/>
      <c r="KB76" s="109"/>
      <c r="KC76" s="109"/>
      <c r="KD76" s="109"/>
      <c r="KE76" s="109"/>
      <c r="KF76" s="109"/>
      <c r="KG76" s="109"/>
      <c r="KH76" s="109"/>
      <c r="KI76" s="109"/>
      <c r="KJ76" s="109"/>
      <c r="KK76" s="109"/>
      <c r="KL76" s="109"/>
      <c r="KM76" s="109"/>
      <c r="KN76" s="109"/>
      <c r="KO76" s="109"/>
      <c r="KP76" s="109"/>
      <c r="KQ76" s="109"/>
      <c r="KR76" s="109"/>
      <c r="KS76" s="109"/>
      <c r="KT76" s="109"/>
      <c r="KU76" s="109"/>
      <c r="KV76" s="109"/>
      <c r="KW76" s="109"/>
      <c r="KX76" s="109"/>
      <c r="KY76" s="109"/>
      <c r="KZ76" s="109"/>
      <c r="LA76" s="109"/>
      <c r="LB76" s="109"/>
      <c r="LC76" s="109"/>
      <c r="LD76" s="109"/>
      <c r="LE76" s="109"/>
      <c r="LF76" s="109"/>
      <c r="LG76" s="109"/>
      <c r="LH76" s="109"/>
      <c r="LI76" s="109"/>
      <c r="LJ76" s="109"/>
      <c r="LK76" s="109"/>
      <c r="LL76" s="109"/>
      <c r="LM76" s="109"/>
      <c r="LN76" s="109"/>
      <c r="LO76" s="109"/>
      <c r="LP76" s="109"/>
      <c r="LQ76" s="109"/>
    </row>
  </sheetData>
  <mergeCells count="18">
    <mergeCell ref="O10:P10"/>
    <mergeCell ref="C8:G8"/>
    <mergeCell ref="H8:L8"/>
    <mergeCell ref="F9:F10"/>
    <mergeCell ref="G9:G10"/>
    <mergeCell ref="H9:H10"/>
    <mergeCell ref="I9:I10"/>
    <mergeCell ref="J9:J10"/>
    <mergeCell ref="K9:K10"/>
    <mergeCell ref="L9:L10"/>
    <mergeCell ref="M9:P9"/>
    <mergeCell ref="M8:R8"/>
    <mergeCell ref="Q9:R10"/>
    <mergeCell ref="A9:A10"/>
    <mergeCell ref="B9:B10"/>
    <mergeCell ref="C9:C10"/>
    <mergeCell ref="D9:D10"/>
    <mergeCell ref="E9:E10"/>
  </mergeCells>
  <pageMargins left="0" right="0" top="0" bottom="0" header="0" footer="0"/>
  <pageSetup paperSize="9" scale="9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"/>
  <sheetViews>
    <sheetView workbookViewId="0">
      <selection activeCell="A4" sqref="A4:G4"/>
    </sheetView>
  </sheetViews>
  <sheetFormatPr defaultRowHeight="15.75" x14ac:dyDescent="0.25"/>
  <cols>
    <col min="1" max="1" width="4.28515625" style="2" customWidth="1"/>
    <col min="2" max="2" width="35.42578125" style="21" customWidth="1"/>
    <col min="3" max="3" width="23.7109375" style="3" customWidth="1"/>
    <col min="4" max="4" width="12" style="4" customWidth="1"/>
    <col min="5" max="5" width="12.42578125" style="2" customWidth="1"/>
    <col min="6" max="6" width="10" style="2" customWidth="1"/>
    <col min="7" max="16384" width="9.140625" style="2"/>
  </cols>
  <sheetData>
    <row r="1" spans="1:11" x14ac:dyDescent="0.25">
      <c r="G1" s="5" t="s">
        <v>131</v>
      </c>
    </row>
    <row r="2" spans="1:11" s="8" customFormat="1" ht="63" customHeight="1" x14ac:dyDescent="0.25">
      <c r="A2" s="166" t="s">
        <v>195</v>
      </c>
      <c r="B2" s="166"/>
      <c r="C2" s="166"/>
      <c r="D2" s="166"/>
      <c r="E2" s="166"/>
      <c r="F2" s="166"/>
      <c r="G2" s="166"/>
    </row>
    <row r="3" spans="1:11" ht="12.75" customHeight="1" x14ac:dyDescent="0.25">
      <c r="A3" s="167" t="s">
        <v>262</v>
      </c>
      <c r="B3" s="167"/>
      <c r="C3" s="167"/>
      <c r="D3" s="167"/>
      <c r="E3" s="167"/>
      <c r="F3" s="167"/>
      <c r="G3" s="167"/>
    </row>
    <row r="4" spans="1:11" x14ac:dyDescent="0.25">
      <c r="A4" s="168" t="s">
        <v>130</v>
      </c>
      <c r="B4" s="168"/>
      <c r="C4" s="168"/>
      <c r="D4" s="168"/>
      <c r="E4" s="168"/>
      <c r="F4" s="168"/>
      <c r="G4" s="168"/>
    </row>
    <row r="5" spans="1:11" x14ac:dyDescent="0.25">
      <c r="A5" s="6"/>
      <c r="B5" s="22"/>
      <c r="C5" s="6"/>
      <c r="D5" s="6"/>
      <c r="E5" s="6"/>
      <c r="F5" s="6"/>
      <c r="G5" s="6"/>
    </row>
    <row r="6" spans="1:11" ht="33.75" customHeight="1" x14ac:dyDescent="0.25">
      <c r="A6" s="173" t="s">
        <v>0</v>
      </c>
      <c r="B6" s="173" t="s">
        <v>83</v>
      </c>
      <c r="C6" s="170" t="s">
        <v>114</v>
      </c>
      <c r="D6" s="171"/>
      <c r="E6" s="171"/>
      <c r="F6" s="171"/>
      <c r="G6" s="172"/>
    </row>
    <row r="7" spans="1:11" ht="15" customHeight="1" x14ac:dyDescent="0.25">
      <c r="A7" s="174"/>
      <c r="B7" s="174"/>
      <c r="C7" s="11" t="s">
        <v>43</v>
      </c>
      <c r="D7" s="12" t="s">
        <v>2</v>
      </c>
      <c r="E7" s="169" t="s">
        <v>115</v>
      </c>
      <c r="F7" s="169"/>
      <c r="G7" s="169"/>
    </row>
    <row r="8" spans="1:11" ht="62.25" customHeight="1" x14ac:dyDescent="0.25">
      <c r="A8" s="175"/>
      <c r="B8" s="175"/>
      <c r="C8" s="11"/>
      <c r="D8" s="12"/>
      <c r="E8" s="12" t="s">
        <v>201</v>
      </c>
      <c r="F8" s="169" t="s">
        <v>112</v>
      </c>
      <c r="G8" s="169"/>
    </row>
    <row r="9" spans="1:11" ht="63" x14ac:dyDescent="0.25">
      <c r="A9" s="13"/>
      <c r="B9" s="14" t="s">
        <v>200</v>
      </c>
      <c r="C9" s="12"/>
      <c r="D9" s="12"/>
      <c r="E9" s="12" t="s">
        <v>113</v>
      </c>
      <c r="F9" s="12" t="s">
        <v>193</v>
      </c>
      <c r="G9" s="12" t="s">
        <v>194</v>
      </c>
      <c r="K9" s="8"/>
    </row>
    <row r="10" spans="1:11" s="7" customFormat="1" ht="35.25" customHeight="1" x14ac:dyDescent="0.25">
      <c r="A10" s="9">
        <v>1</v>
      </c>
      <c r="B10" s="23" t="s">
        <v>93</v>
      </c>
      <c r="C10" s="15" t="s">
        <v>120</v>
      </c>
      <c r="D10" s="16" t="s">
        <v>121</v>
      </c>
      <c r="E10" s="17">
        <f>0.1486*E12+0.0003445*E13</f>
        <v>1.6553735E-2</v>
      </c>
      <c r="F10" s="17">
        <f t="shared" ref="F10:G10" si="0">0.1486*F12+0.0003445*F13</f>
        <v>1.6546845000000001E-2</v>
      </c>
      <c r="G10" s="17">
        <f t="shared" si="0"/>
        <v>1.6553735E-2</v>
      </c>
    </row>
    <row r="11" spans="1:11" s="7" customFormat="1" x14ac:dyDescent="0.25">
      <c r="A11" s="9"/>
      <c r="B11" s="24" t="s">
        <v>94</v>
      </c>
      <c r="C11" s="15"/>
      <c r="D11" s="18"/>
      <c r="E11" s="9"/>
      <c r="F11" s="9"/>
      <c r="G11" s="9"/>
    </row>
    <row r="12" spans="1:11" s="7" customFormat="1" ht="20.25" customHeight="1" x14ac:dyDescent="0.25">
      <c r="A12" s="9" t="s">
        <v>95</v>
      </c>
      <c r="B12" s="25" t="s">
        <v>232</v>
      </c>
      <c r="C12" s="15" t="s">
        <v>118</v>
      </c>
      <c r="D12" s="18" t="s">
        <v>119</v>
      </c>
      <c r="E12" s="9">
        <v>0.09</v>
      </c>
      <c r="F12" s="9">
        <v>0.09</v>
      </c>
      <c r="G12" s="9">
        <v>0.09</v>
      </c>
    </row>
    <row r="13" spans="1:11" s="7" customFormat="1" ht="42" customHeight="1" x14ac:dyDescent="0.25">
      <c r="A13" s="9" t="s">
        <v>129</v>
      </c>
      <c r="B13" s="25" t="s">
        <v>237</v>
      </c>
      <c r="C13" s="15" t="s">
        <v>117</v>
      </c>
      <c r="D13" s="18" t="s">
        <v>116</v>
      </c>
      <c r="E13" s="9">
        <v>9.23</v>
      </c>
      <c r="F13" s="9">
        <v>9.2100000000000009</v>
      </c>
      <c r="G13" s="9">
        <v>9.23</v>
      </c>
    </row>
    <row r="14" spans="1:11" s="7" customFormat="1" ht="31.5" customHeight="1" x14ac:dyDescent="0.25">
      <c r="A14" s="9">
        <v>2</v>
      </c>
      <c r="B14" s="26" t="s">
        <v>96</v>
      </c>
      <c r="C14" s="15" t="s">
        <v>122</v>
      </c>
      <c r="D14" s="16" t="s">
        <v>121</v>
      </c>
      <c r="E14" s="17">
        <f>0.1486*E17+0.0003445*E16</f>
        <v>3.8898515000000002E-2</v>
      </c>
      <c r="F14" s="17">
        <f>0.1486*F17+0.0003445*F16</f>
        <v>3.8791720000000002E-2</v>
      </c>
      <c r="G14" s="17">
        <v>3.8899999999999997E-2</v>
      </c>
    </row>
    <row r="15" spans="1:11" s="7" customFormat="1" x14ac:dyDescent="0.25">
      <c r="A15" s="9"/>
      <c r="B15" s="24" t="s">
        <v>94</v>
      </c>
      <c r="C15" s="15"/>
      <c r="D15" s="18"/>
      <c r="E15" s="9"/>
      <c r="F15" s="9"/>
      <c r="G15" s="9"/>
    </row>
    <row r="16" spans="1:11" s="7" customFormat="1" ht="30.75" customHeight="1" x14ac:dyDescent="0.25">
      <c r="A16" s="9" t="s">
        <v>97</v>
      </c>
      <c r="B16" s="24" t="s">
        <v>238</v>
      </c>
      <c r="C16" s="15" t="s">
        <v>124</v>
      </c>
      <c r="D16" s="18" t="s">
        <v>116</v>
      </c>
      <c r="E16" s="9">
        <v>35.270000000000003</v>
      </c>
      <c r="F16" s="9">
        <v>34.96</v>
      </c>
      <c r="G16" s="9">
        <v>35.270000000000003</v>
      </c>
    </row>
    <row r="17" spans="1:13" s="7" customFormat="1" ht="33" customHeight="1" x14ac:dyDescent="0.25">
      <c r="A17" s="9" t="s">
        <v>196</v>
      </c>
      <c r="B17" s="24" t="s">
        <v>239</v>
      </c>
      <c r="C17" s="15" t="s">
        <v>123</v>
      </c>
      <c r="D17" s="18" t="s">
        <v>119</v>
      </c>
      <c r="E17" s="9">
        <v>0.18</v>
      </c>
      <c r="F17" s="9">
        <v>0.18</v>
      </c>
      <c r="G17" s="9">
        <v>0.18</v>
      </c>
    </row>
    <row r="18" spans="1:13" s="7" customFormat="1" ht="31.5" customHeight="1" x14ac:dyDescent="0.25">
      <c r="A18" s="9">
        <v>3</v>
      </c>
      <c r="B18" s="23" t="s">
        <v>98</v>
      </c>
      <c r="C18" s="18"/>
      <c r="D18" s="18"/>
      <c r="E18" s="9"/>
      <c r="F18" s="9"/>
      <c r="G18" s="9"/>
    </row>
    <row r="19" spans="1:13" s="7" customFormat="1" x14ac:dyDescent="0.25">
      <c r="A19" s="9"/>
      <c r="B19" s="24" t="s">
        <v>94</v>
      </c>
      <c r="C19" s="18"/>
      <c r="D19" s="18"/>
      <c r="E19" s="9"/>
      <c r="F19" s="9"/>
      <c r="G19" s="9"/>
    </row>
    <row r="20" spans="1:13" s="7" customFormat="1" ht="48" customHeight="1" x14ac:dyDescent="0.25">
      <c r="A20" s="9" t="s">
        <v>99</v>
      </c>
      <c r="B20" s="24" t="s">
        <v>240</v>
      </c>
      <c r="C20" s="18" t="s">
        <v>228</v>
      </c>
      <c r="D20" s="114" t="s">
        <v>229</v>
      </c>
      <c r="E20" s="9">
        <v>34.9</v>
      </c>
      <c r="F20" s="9">
        <v>34.4</v>
      </c>
      <c r="G20" s="9">
        <v>34.9</v>
      </c>
    </row>
    <row r="21" spans="1:13" s="7" customFormat="1" ht="49.5" customHeight="1" x14ac:dyDescent="0.25">
      <c r="A21" s="9" t="s">
        <v>197</v>
      </c>
      <c r="B21" s="24" t="s">
        <v>253</v>
      </c>
      <c r="C21" s="18" t="s">
        <v>125</v>
      </c>
      <c r="D21" s="114" t="s">
        <v>126</v>
      </c>
      <c r="E21" s="9">
        <v>0.59</v>
      </c>
      <c r="F21" s="9">
        <v>0.53</v>
      </c>
      <c r="G21" s="9">
        <v>0.59</v>
      </c>
    </row>
    <row r="22" spans="1:13" s="7" customFormat="1" ht="53.25" hidden="1" customHeight="1" x14ac:dyDescent="0.25">
      <c r="A22" s="9" t="s">
        <v>198</v>
      </c>
      <c r="B22" s="24" t="s">
        <v>243</v>
      </c>
      <c r="C22" s="18" t="s">
        <v>228</v>
      </c>
      <c r="D22" s="114" t="s">
        <v>229</v>
      </c>
      <c r="E22" s="9"/>
      <c r="F22" s="9"/>
      <c r="G22" s="9"/>
    </row>
    <row r="23" spans="1:13" s="7" customFormat="1" ht="53.25" customHeight="1" x14ac:dyDescent="0.25">
      <c r="A23" s="9" t="s">
        <v>198</v>
      </c>
      <c r="B23" s="24" t="s">
        <v>254</v>
      </c>
      <c r="C23" s="18" t="s">
        <v>125</v>
      </c>
      <c r="D23" s="114" t="s">
        <v>126</v>
      </c>
      <c r="E23" s="9">
        <v>0.59</v>
      </c>
      <c r="F23" s="9">
        <v>0.53</v>
      </c>
      <c r="G23" s="9">
        <v>0.59</v>
      </c>
    </row>
    <row r="24" spans="1:13" s="7" customFormat="1" ht="48" customHeight="1" x14ac:dyDescent="0.25">
      <c r="A24" s="9" t="s">
        <v>199</v>
      </c>
      <c r="B24" s="24" t="s">
        <v>255</v>
      </c>
      <c r="C24" s="18" t="s">
        <v>234</v>
      </c>
      <c r="D24" s="18" t="s">
        <v>127</v>
      </c>
      <c r="E24" s="9">
        <v>15.7</v>
      </c>
      <c r="F24" s="9">
        <v>16</v>
      </c>
      <c r="G24" s="9">
        <v>15.7</v>
      </c>
    </row>
    <row r="25" spans="1:13" s="7" customFormat="1" ht="35.25" customHeight="1" x14ac:dyDescent="0.25">
      <c r="A25" s="9" t="s">
        <v>233</v>
      </c>
      <c r="B25" s="24" t="s">
        <v>241</v>
      </c>
      <c r="C25" s="18" t="s">
        <v>128</v>
      </c>
      <c r="D25" s="18" t="s">
        <v>127</v>
      </c>
      <c r="E25" s="9">
        <v>35.44</v>
      </c>
      <c r="F25" s="9">
        <v>33</v>
      </c>
      <c r="G25" s="9">
        <v>35.5</v>
      </c>
    </row>
    <row r="26" spans="1:13" ht="30.75" customHeight="1" x14ac:dyDescent="0.25">
      <c r="A26" s="13"/>
      <c r="B26" s="27" t="s">
        <v>100</v>
      </c>
      <c r="C26" s="19"/>
      <c r="D26" s="12"/>
      <c r="E26" s="20">
        <f>E10+E14</f>
        <v>5.5452250000000002E-2</v>
      </c>
      <c r="F26" s="20">
        <f>F10+F14</f>
        <v>5.5338565000000006E-2</v>
      </c>
      <c r="G26" s="20">
        <f>G10+G14</f>
        <v>5.5453734999999997E-2</v>
      </c>
    </row>
    <row r="30" spans="1:13" x14ac:dyDescent="0.25">
      <c r="B30" s="105" t="s">
        <v>223</v>
      </c>
      <c r="C30" s="66"/>
      <c r="D30" s="66"/>
      <c r="E30" s="65"/>
      <c r="G30" s="65"/>
      <c r="H30" s="65"/>
      <c r="I30" s="65"/>
      <c r="J30" s="65"/>
      <c r="K30" s="65"/>
      <c r="M30" s="65"/>
    </row>
    <row r="31" spans="1:13" x14ac:dyDescent="0.25">
      <c r="B31" s="105" t="s">
        <v>224</v>
      </c>
      <c r="C31" s="66"/>
      <c r="D31" s="65"/>
      <c r="E31" s="65"/>
      <c r="F31" s="65"/>
      <c r="G31" s="65"/>
      <c r="H31" s="65"/>
      <c r="I31" s="65"/>
      <c r="J31" s="65"/>
      <c r="K31" s="65"/>
      <c r="L31" s="65"/>
      <c r="M31" s="65"/>
    </row>
    <row r="32" spans="1:13" x14ac:dyDescent="0.25">
      <c r="B32" s="105" t="s">
        <v>225</v>
      </c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</row>
    <row r="33" spans="2:13" x14ac:dyDescent="0.25">
      <c r="B33" s="10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</row>
    <row r="34" spans="2:13" x14ac:dyDescent="0.25">
      <c r="B34" s="66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</row>
    <row r="35" spans="2:13" x14ac:dyDescent="0.25">
      <c r="B35" s="10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</row>
    <row r="36" spans="2:13" x14ac:dyDescent="0.25">
      <c r="B36" s="107" t="s">
        <v>242</v>
      </c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</row>
    <row r="37" spans="2:13" x14ac:dyDescent="0.25">
      <c r="B37" s="107" t="s">
        <v>226</v>
      </c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</row>
  </sheetData>
  <mergeCells count="8">
    <mergeCell ref="A2:G2"/>
    <mergeCell ref="A3:G3"/>
    <mergeCell ref="A4:G4"/>
    <mergeCell ref="F8:G8"/>
    <mergeCell ref="E7:G7"/>
    <mergeCell ref="C6:G6"/>
    <mergeCell ref="A6:A8"/>
    <mergeCell ref="B6:B8"/>
  </mergeCells>
  <pageMargins left="0.19685039370078741" right="0" top="0" bottom="0" header="0" footer="0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97"/>
  <sheetViews>
    <sheetView tabSelected="1" workbookViewId="0">
      <pane xSplit="1" ySplit="8" topLeftCell="B15" activePane="bottomRight" state="frozen"/>
      <selection pane="topRight" activeCell="B1" sqref="B1"/>
      <selection pane="bottomLeft" activeCell="A6" sqref="A6"/>
      <selection pane="bottomRight" activeCell="G10" sqref="G10:G18"/>
    </sheetView>
  </sheetViews>
  <sheetFormatPr defaultRowHeight="15.75" x14ac:dyDescent="0.25"/>
  <cols>
    <col min="1" max="1" width="3.85546875" style="28" customWidth="1"/>
    <col min="2" max="2" width="36" style="39" customWidth="1"/>
    <col min="3" max="3" width="7.140625" style="38" customWidth="1"/>
    <col min="4" max="4" width="10.140625" style="33" customWidth="1"/>
    <col min="5" max="6" width="10.5703125" style="33" customWidth="1"/>
    <col min="7" max="7" width="12.42578125" style="33" customWidth="1"/>
    <col min="8" max="8" width="12.5703125" style="33" customWidth="1"/>
    <col min="9" max="9" width="9.140625" style="33"/>
    <col min="10" max="10" width="10.28515625" style="33" bestFit="1" customWidth="1"/>
    <col min="11" max="16384" width="9.140625" style="33"/>
  </cols>
  <sheetData>
    <row r="1" spans="1:8" ht="12.75" customHeight="1" x14ac:dyDescent="0.25">
      <c r="B1" s="29"/>
      <c r="C1" s="30"/>
      <c r="D1" s="31"/>
      <c r="E1" s="31"/>
      <c r="F1" s="31"/>
      <c r="G1" s="31"/>
      <c r="H1" s="32" t="s">
        <v>134</v>
      </c>
    </row>
    <row r="2" spans="1:8" ht="12.75" customHeight="1" x14ac:dyDescent="0.2">
      <c r="B2" s="187" t="s">
        <v>135</v>
      </c>
      <c r="C2" s="187"/>
      <c r="D2" s="187"/>
      <c r="E2" s="187"/>
      <c r="F2" s="187"/>
      <c r="G2" s="187"/>
      <c r="H2" s="187"/>
    </row>
    <row r="3" spans="1:8" ht="18" customHeight="1" x14ac:dyDescent="0.2">
      <c r="B3" s="187" t="s">
        <v>202</v>
      </c>
      <c r="C3" s="187"/>
      <c r="D3" s="187"/>
      <c r="E3" s="187"/>
      <c r="F3" s="187"/>
      <c r="G3" s="187"/>
      <c r="H3" s="187"/>
    </row>
    <row r="4" spans="1:8" ht="12.75" customHeight="1" x14ac:dyDescent="0.25">
      <c r="A4" s="167" t="s">
        <v>261</v>
      </c>
      <c r="B4" s="167"/>
      <c r="C4" s="167"/>
      <c r="D4" s="167"/>
      <c r="E4" s="167"/>
      <c r="F4" s="167"/>
      <c r="G4" s="167"/>
      <c r="H4" s="167"/>
    </row>
    <row r="5" spans="1:8" ht="12.75" customHeight="1" x14ac:dyDescent="0.25">
      <c r="A5" s="168" t="s">
        <v>130</v>
      </c>
      <c r="B5" s="168"/>
      <c r="C5" s="168"/>
      <c r="D5" s="168"/>
      <c r="E5" s="168"/>
      <c r="F5" s="168"/>
      <c r="G5" s="168"/>
      <c r="H5" s="168"/>
    </row>
    <row r="6" spans="1:8" ht="12.75" customHeight="1" x14ac:dyDescent="0.25">
      <c r="A6" s="10"/>
      <c r="B6" s="10"/>
      <c r="C6" s="10"/>
      <c r="D6" s="118"/>
      <c r="E6" s="10"/>
      <c r="F6" s="10"/>
      <c r="G6" s="10"/>
      <c r="H6" s="10"/>
    </row>
    <row r="7" spans="1:8" ht="12.75" customHeight="1" x14ac:dyDescent="0.2">
      <c r="A7" s="186" t="s">
        <v>0</v>
      </c>
      <c r="B7" s="188" t="s">
        <v>43</v>
      </c>
      <c r="C7" s="186" t="s">
        <v>2</v>
      </c>
      <c r="D7" s="159"/>
      <c r="E7" s="186" t="s">
        <v>66</v>
      </c>
      <c r="F7" s="186"/>
      <c r="G7" s="186"/>
      <c r="H7" s="186"/>
    </row>
    <row r="8" spans="1:8" ht="32.25" customHeight="1" x14ac:dyDescent="0.2">
      <c r="A8" s="186"/>
      <c r="B8" s="188"/>
      <c r="C8" s="186"/>
      <c r="D8" s="159" t="s">
        <v>250</v>
      </c>
      <c r="E8" s="159" t="s">
        <v>251</v>
      </c>
      <c r="F8" s="159" t="s">
        <v>260</v>
      </c>
      <c r="G8" s="159" t="s">
        <v>259</v>
      </c>
      <c r="H8" s="159" t="s">
        <v>252</v>
      </c>
    </row>
    <row r="9" spans="1:8" ht="12.75" customHeight="1" x14ac:dyDescent="0.2">
      <c r="A9" s="127"/>
      <c r="B9" s="128"/>
      <c r="C9" s="176" t="s">
        <v>42</v>
      </c>
      <c r="D9" s="176"/>
      <c r="E9" s="176"/>
      <c r="F9" s="176"/>
      <c r="G9" s="176"/>
      <c r="H9" s="176"/>
    </row>
    <row r="10" spans="1:8" s="36" customFormat="1" ht="54" customHeight="1" x14ac:dyDescent="0.25">
      <c r="A10" s="129">
        <v>1</v>
      </c>
      <c r="B10" s="149" t="s">
        <v>23</v>
      </c>
      <c r="C10" s="148" t="s">
        <v>15</v>
      </c>
      <c r="D10" s="131">
        <v>232751</v>
      </c>
      <c r="E10" s="131">
        <f>D10*1.05</f>
        <v>244388.55000000002</v>
      </c>
      <c r="F10" s="131">
        <f>E10/12*12</f>
        <v>244388.55000000002</v>
      </c>
      <c r="G10" s="131">
        <v>233969</v>
      </c>
      <c r="H10" s="131">
        <v>61803</v>
      </c>
    </row>
    <row r="11" spans="1:8" s="36" customFormat="1" ht="44.25" customHeight="1" x14ac:dyDescent="0.25">
      <c r="A11" s="129">
        <f>A10+1</f>
        <v>2</v>
      </c>
      <c r="B11" s="149" t="s">
        <v>24</v>
      </c>
      <c r="C11" s="148" t="s">
        <v>6</v>
      </c>
      <c r="D11" s="131">
        <v>535136</v>
      </c>
      <c r="E11" s="131">
        <f>E65-E66</f>
        <v>552928.38300000003</v>
      </c>
      <c r="F11" s="131">
        <f>F65-F66</f>
        <v>484078.4</v>
      </c>
      <c r="G11" s="131">
        <v>514575</v>
      </c>
      <c r="H11" s="131">
        <v>190483</v>
      </c>
    </row>
    <row r="12" spans="1:8" s="36" customFormat="1" ht="36" customHeight="1" x14ac:dyDescent="0.25">
      <c r="A12" s="129">
        <f>A11+1</f>
        <v>3</v>
      </c>
      <c r="B12" s="149" t="s">
        <v>25</v>
      </c>
      <c r="C12" s="148" t="s">
        <v>18</v>
      </c>
      <c r="D12" s="131">
        <v>6660697</v>
      </c>
      <c r="E12" s="131">
        <f>E67-E69-E13</f>
        <v>6086811.8943999996</v>
      </c>
      <c r="F12" s="131">
        <f>E12/12*12</f>
        <v>6086811.8943999996</v>
      </c>
      <c r="G12" s="131">
        <v>6330979</v>
      </c>
      <c r="H12" s="131">
        <v>1577752</v>
      </c>
    </row>
    <row r="13" spans="1:8" s="36" customFormat="1" ht="29.25" customHeight="1" x14ac:dyDescent="0.25">
      <c r="A13" s="129">
        <f>A12+1</f>
        <v>4</v>
      </c>
      <c r="B13" s="149" t="s">
        <v>26</v>
      </c>
      <c r="C13" s="148" t="s">
        <v>18</v>
      </c>
      <c r="D13" s="131">
        <v>1768820</v>
      </c>
      <c r="E13" s="131">
        <f>D13*1.02</f>
        <v>1804196.4000000001</v>
      </c>
      <c r="F13" s="131">
        <f>E13/12*12</f>
        <v>1804196.4000000001</v>
      </c>
      <c r="G13" s="131">
        <v>1528481</v>
      </c>
      <c r="H13" s="131">
        <v>411568</v>
      </c>
    </row>
    <row r="14" spans="1:8" s="36" customFormat="1" ht="31.5" hidden="1" customHeight="1" x14ac:dyDescent="0.25">
      <c r="A14" s="129">
        <f>A13+1</f>
        <v>5</v>
      </c>
      <c r="B14" s="149" t="s">
        <v>27</v>
      </c>
      <c r="C14" s="148" t="s">
        <v>19</v>
      </c>
      <c r="D14" s="131"/>
      <c r="E14" s="131">
        <v>0</v>
      </c>
      <c r="F14" s="131">
        <v>0</v>
      </c>
      <c r="G14" s="131"/>
      <c r="H14" s="131"/>
    </row>
    <row r="15" spans="1:8" s="36" customFormat="1" ht="68.25" customHeight="1" x14ac:dyDescent="0.25">
      <c r="A15" s="129">
        <f>A14+1</f>
        <v>6</v>
      </c>
      <c r="B15" s="149" t="s">
        <v>104</v>
      </c>
      <c r="C15" s="148" t="s">
        <v>15</v>
      </c>
      <c r="D15" s="131">
        <v>232750.56</v>
      </c>
      <c r="E15" s="131">
        <f>E10</f>
        <v>244388.55000000002</v>
      </c>
      <c r="F15" s="131">
        <f>F10</f>
        <v>244388.55000000002</v>
      </c>
      <c r="G15" s="131">
        <v>233969</v>
      </c>
      <c r="H15" s="131">
        <v>61803</v>
      </c>
    </row>
    <row r="16" spans="1:8" s="36" customFormat="1" ht="66" customHeight="1" x14ac:dyDescent="0.25">
      <c r="A16" s="129">
        <f>A15+1</f>
        <v>7</v>
      </c>
      <c r="B16" s="149" t="s">
        <v>105</v>
      </c>
      <c r="C16" s="148" t="s">
        <v>6</v>
      </c>
      <c r="D16" s="131">
        <v>310378</v>
      </c>
      <c r="E16" s="131">
        <f>E11*0.6</f>
        <v>331757.02980000002</v>
      </c>
      <c r="F16" s="131">
        <f>F11*0.6</f>
        <v>290447.03999999998</v>
      </c>
      <c r="G16" s="131">
        <v>298453</v>
      </c>
      <c r="H16" s="131">
        <v>110480</v>
      </c>
    </row>
    <row r="17" spans="1:8" s="36" customFormat="1" ht="63.75" customHeight="1" x14ac:dyDescent="0.25">
      <c r="A17" s="129">
        <f>A16+1</f>
        <v>8</v>
      </c>
      <c r="B17" s="139" t="s">
        <v>106</v>
      </c>
      <c r="C17" s="148" t="s">
        <v>18</v>
      </c>
      <c r="D17" s="131">
        <v>5528378</v>
      </c>
      <c r="E17" s="131">
        <f>E12*0.85</f>
        <v>5173790.1102399994</v>
      </c>
      <c r="F17" s="131">
        <f>F12*0.85</f>
        <v>5173790.1102399994</v>
      </c>
      <c r="G17" s="131">
        <v>5254713</v>
      </c>
      <c r="H17" s="131">
        <v>1309534</v>
      </c>
    </row>
    <row r="18" spans="1:8" s="36" customFormat="1" ht="59.25" customHeight="1" x14ac:dyDescent="0.25">
      <c r="A18" s="129">
        <f>A17+1</f>
        <v>9</v>
      </c>
      <c r="B18" s="139" t="s">
        <v>107</v>
      </c>
      <c r="C18" s="148" t="s">
        <v>18</v>
      </c>
      <c r="D18" s="131">
        <v>1361991</v>
      </c>
      <c r="E18" s="131">
        <f>E13*0.79</f>
        <v>1425315.1560000002</v>
      </c>
      <c r="F18" s="131">
        <f>F13*0.79</f>
        <v>1425315.1560000002</v>
      </c>
      <c r="G18" s="131">
        <v>1176930</v>
      </c>
      <c r="H18" s="131">
        <v>316907</v>
      </c>
    </row>
    <row r="19" spans="1:8" s="36" customFormat="1" ht="60" hidden="1" customHeight="1" x14ac:dyDescent="0.25">
      <c r="A19" s="129">
        <f>A18+1</f>
        <v>10</v>
      </c>
      <c r="B19" s="139" t="s">
        <v>108</v>
      </c>
      <c r="C19" s="148" t="s">
        <v>19</v>
      </c>
      <c r="D19" s="131">
        <v>0</v>
      </c>
      <c r="E19" s="131">
        <v>0</v>
      </c>
      <c r="F19" s="131">
        <v>0</v>
      </c>
      <c r="G19" s="131">
        <v>0</v>
      </c>
      <c r="H19" s="131">
        <v>0</v>
      </c>
    </row>
    <row r="20" spans="1:8" s="36" customFormat="1" ht="61.5" hidden="1" customHeight="1" x14ac:dyDescent="0.25">
      <c r="A20" s="129">
        <f>A19+1</f>
        <v>11</v>
      </c>
      <c r="B20" s="139" t="s">
        <v>16</v>
      </c>
      <c r="C20" s="148" t="s">
        <v>17</v>
      </c>
      <c r="D20" s="131">
        <v>0</v>
      </c>
      <c r="E20" s="131">
        <v>0</v>
      </c>
      <c r="F20" s="131">
        <v>0</v>
      </c>
      <c r="G20" s="131">
        <v>0</v>
      </c>
      <c r="H20" s="131">
        <v>0</v>
      </c>
    </row>
    <row r="21" spans="1:8" s="36" customFormat="1" ht="47.25" customHeight="1" x14ac:dyDescent="0.25">
      <c r="A21" s="129">
        <f>A20+1</f>
        <v>12</v>
      </c>
      <c r="B21" s="139" t="s">
        <v>28</v>
      </c>
      <c r="C21" s="148" t="s">
        <v>17</v>
      </c>
      <c r="D21" s="131">
        <f>0.1486*D11+D13*0.06*0.1486+0.3445*D10</f>
        <v>175474.72821999999</v>
      </c>
      <c r="E21" s="131">
        <f>0.1486*E11+E13*0.06*0.1486+0.3445*E10</f>
        <v>182443.22829120001</v>
      </c>
      <c r="F21" s="131">
        <f>0.1486*F11+F13*0.06*0.1486+0.3445*F10</f>
        <v>172212.12081740002</v>
      </c>
      <c r="G21" s="131">
        <f>0.1486*G11+G13*0.06*0.1486+0.3445*G10</f>
        <v>170696.10209599999</v>
      </c>
      <c r="H21" s="131">
        <f>0.1486*H11+H13*0.06*0.1486+0.3445*H10</f>
        <v>53266.447588000003</v>
      </c>
    </row>
    <row r="22" spans="1:8" s="36" customFormat="1" ht="20.25" customHeight="1" x14ac:dyDescent="0.2">
      <c r="A22" s="129"/>
      <c r="B22" s="150"/>
      <c r="C22" s="177" t="s">
        <v>44</v>
      </c>
      <c r="D22" s="178"/>
      <c r="E22" s="178"/>
      <c r="F22" s="178"/>
      <c r="G22" s="178"/>
      <c r="H22" s="179"/>
    </row>
    <row r="23" spans="1:8" s="36" customFormat="1" ht="63.75" customHeight="1" x14ac:dyDescent="0.25">
      <c r="A23" s="129">
        <f>A21+1</f>
        <v>13</v>
      </c>
      <c r="B23" s="139" t="s">
        <v>12</v>
      </c>
      <c r="C23" s="148" t="s">
        <v>3</v>
      </c>
      <c r="D23" s="133">
        <v>3712150</v>
      </c>
      <c r="E23" s="133">
        <f>D23*1.05</f>
        <v>3897757.5</v>
      </c>
      <c r="F23" s="133">
        <f>E23/12*12</f>
        <v>3897757.5</v>
      </c>
      <c r="G23" s="133">
        <v>3614620</v>
      </c>
      <c r="H23" s="133">
        <v>1152930</v>
      </c>
    </row>
    <row r="24" spans="1:8" s="36" customFormat="1" ht="48.75" customHeight="1" x14ac:dyDescent="0.25">
      <c r="A24" s="129">
        <f t="shared" ref="A24:A26" si="0">A23+1</f>
        <v>14</v>
      </c>
      <c r="B24" s="139" t="s">
        <v>4</v>
      </c>
      <c r="C24" s="148" t="s">
        <v>5</v>
      </c>
      <c r="D24" s="133">
        <v>412896</v>
      </c>
      <c r="E24" s="151">
        <v>414854</v>
      </c>
      <c r="F24" s="133">
        <v>414854</v>
      </c>
      <c r="G24" s="133">
        <v>414848</v>
      </c>
      <c r="H24" s="133">
        <v>414854</v>
      </c>
    </row>
    <row r="25" spans="1:8" s="36" customFormat="1" ht="62.25" customHeight="1" x14ac:dyDescent="0.25">
      <c r="A25" s="129">
        <f t="shared" si="0"/>
        <v>15</v>
      </c>
      <c r="B25" s="139" t="s">
        <v>13</v>
      </c>
      <c r="C25" s="148" t="s">
        <v>6</v>
      </c>
      <c r="D25" s="133">
        <v>33499</v>
      </c>
      <c r="E25" s="133">
        <f>D25*0.98</f>
        <v>32829.019999999997</v>
      </c>
      <c r="F25" s="133">
        <f>E25/8*8</f>
        <v>32829.019999999997</v>
      </c>
      <c r="G25" s="133">
        <v>32234</v>
      </c>
      <c r="H25" s="133">
        <v>13145</v>
      </c>
    </row>
    <row r="26" spans="1:8" s="36" customFormat="1" ht="78.75" customHeight="1" x14ac:dyDescent="0.25">
      <c r="A26" s="129">
        <f t="shared" si="0"/>
        <v>16</v>
      </c>
      <c r="B26" s="139" t="s">
        <v>68</v>
      </c>
      <c r="C26" s="148" t="s">
        <v>5</v>
      </c>
      <c r="D26" s="133">
        <v>412896</v>
      </c>
      <c r="E26" s="133">
        <v>412896</v>
      </c>
      <c r="F26" s="133">
        <v>412896</v>
      </c>
      <c r="G26" s="133">
        <v>414848</v>
      </c>
      <c r="H26" s="133">
        <v>414854</v>
      </c>
    </row>
    <row r="27" spans="1:8" s="36" customFormat="1" ht="61.5" customHeight="1" x14ac:dyDescent="0.25">
      <c r="A27" s="129">
        <f>A26+1</f>
        <v>17</v>
      </c>
      <c r="B27" s="139" t="s">
        <v>7</v>
      </c>
      <c r="C27" s="148" t="s">
        <v>18</v>
      </c>
      <c r="D27" s="133">
        <v>90400</v>
      </c>
      <c r="E27" s="133">
        <f>D27*0.9</f>
        <v>81360</v>
      </c>
      <c r="F27" s="133">
        <f>E27/12*12</f>
        <v>81360</v>
      </c>
      <c r="G27" s="133">
        <v>76550</v>
      </c>
      <c r="H27" s="133">
        <v>20840</v>
      </c>
    </row>
    <row r="28" spans="1:8" s="36" customFormat="1" ht="78.75" customHeight="1" x14ac:dyDescent="0.25">
      <c r="A28" s="129">
        <f>A27+1</f>
        <v>18</v>
      </c>
      <c r="B28" s="139" t="s">
        <v>67</v>
      </c>
      <c r="C28" s="148" t="s">
        <v>8</v>
      </c>
      <c r="D28" s="133">
        <v>3427</v>
      </c>
      <c r="E28" s="133">
        <v>3478</v>
      </c>
      <c r="F28" s="133">
        <v>3478</v>
      </c>
      <c r="G28" s="133">
        <v>2795</v>
      </c>
      <c r="H28" s="133">
        <v>3468</v>
      </c>
    </row>
    <row r="29" spans="1:8" s="36" customFormat="1" ht="60.75" customHeight="1" x14ac:dyDescent="0.25">
      <c r="A29" s="129">
        <v>19</v>
      </c>
      <c r="B29" s="139" t="s">
        <v>69</v>
      </c>
      <c r="C29" s="148" t="s">
        <v>8</v>
      </c>
      <c r="D29" s="133">
        <v>65488</v>
      </c>
      <c r="E29" s="133">
        <f>D29*1.2</f>
        <v>78585.599999999991</v>
      </c>
      <c r="F29" s="151">
        <v>65488</v>
      </c>
      <c r="G29" s="133">
        <v>172521</v>
      </c>
      <c r="H29" s="133">
        <v>153522</v>
      </c>
    </row>
    <row r="30" spans="1:8" s="36" customFormat="1" ht="51.75" customHeight="1" x14ac:dyDescent="0.25">
      <c r="A30" s="129">
        <v>20</v>
      </c>
      <c r="B30" s="139" t="s">
        <v>9</v>
      </c>
      <c r="C30" s="148" t="s">
        <v>18</v>
      </c>
      <c r="D30" s="133">
        <v>41510</v>
      </c>
      <c r="E30" s="133">
        <f>D30*0.9</f>
        <v>37359</v>
      </c>
      <c r="F30" s="133">
        <f>E30/12*12</f>
        <v>37359</v>
      </c>
      <c r="G30" s="133">
        <v>34190</v>
      </c>
      <c r="H30" s="133">
        <v>10970</v>
      </c>
    </row>
    <row r="31" spans="1:8" s="36" customFormat="1" ht="79.5" customHeight="1" x14ac:dyDescent="0.25">
      <c r="A31" s="129">
        <v>21</v>
      </c>
      <c r="B31" s="139" t="s">
        <v>70</v>
      </c>
      <c r="C31" s="148" t="s">
        <v>8</v>
      </c>
      <c r="D31" s="133">
        <v>3427</v>
      </c>
      <c r="E31" s="133">
        <v>3478</v>
      </c>
      <c r="F31" s="133">
        <v>3478</v>
      </c>
      <c r="G31" s="133">
        <v>2795</v>
      </c>
      <c r="H31" s="133">
        <v>3468</v>
      </c>
    </row>
    <row r="32" spans="1:8" s="36" customFormat="1" ht="65.25" customHeight="1" x14ac:dyDescent="0.25">
      <c r="A32" s="129">
        <v>22</v>
      </c>
      <c r="B32" s="139" t="s">
        <v>71</v>
      </c>
      <c r="C32" s="148" t="s">
        <v>8</v>
      </c>
      <c r="D32" s="133">
        <v>65488</v>
      </c>
      <c r="E32" s="133">
        <f>D32*1.2</f>
        <v>78585.599999999991</v>
      </c>
      <c r="F32" s="133">
        <v>65488</v>
      </c>
      <c r="G32" s="133">
        <v>172521</v>
      </c>
      <c r="H32" s="133">
        <v>153522</v>
      </c>
    </row>
    <row r="33" spans="1:9" s="36" customFormat="1" ht="61.5" hidden="1" customHeight="1" x14ac:dyDescent="0.25">
      <c r="A33" s="129">
        <v>23</v>
      </c>
      <c r="B33" s="139" t="s">
        <v>10</v>
      </c>
      <c r="C33" s="148" t="s">
        <v>19</v>
      </c>
      <c r="D33" s="135">
        <v>0</v>
      </c>
      <c r="E33" s="135">
        <v>0</v>
      </c>
      <c r="F33" s="135">
        <v>0</v>
      </c>
      <c r="G33" s="135">
        <v>0</v>
      </c>
      <c r="H33" s="135">
        <v>0</v>
      </c>
    </row>
    <row r="34" spans="1:9" s="36" customFormat="1" ht="93" hidden="1" customHeight="1" x14ac:dyDescent="0.25">
      <c r="A34" s="129">
        <v>24</v>
      </c>
      <c r="B34" s="139" t="s">
        <v>72</v>
      </c>
      <c r="C34" s="148" t="s">
        <v>8</v>
      </c>
      <c r="D34" s="135">
        <v>0</v>
      </c>
      <c r="E34" s="135">
        <v>0</v>
      </c>
      <c r="F34" s="135">
        <v>0</v>
      </c>
      <c r="G34" s="135">
        <v>0</v>
      </c>
      <c r="H34" s="135">
        <v>0</v>
      </c>
    </row>
    <row r="35" spans="1:9" s="36" customFormat="1" ht="78.75" hidden="1" customHeight="1" x14ac:dyDescent="0.25">
      <c r="A35" s="129">
        <v>25</v>
      </c>
      <c r="B35" s="139" t="s">
        <v>73</v>
      </c>
      <c r="C35" s="148" t="s">
        <v>8</v>
      </c>
      <c r="D35" s="135">
        <v>0</v>
      </c>
      <c r="E35" s="135">
        <v>0</v>
      </c>
      <c r="F35" s="135">
        <v>0</v>
      </c>
      <c r="G35" s="135">
        <v>0</v>
      </c>
      <c r="H35" s="135">
        <v>0</v>
      </c>
    </row>
    <row r="36" spans="1:9" s="36" customFormat="1" ht="80.25" hidden="1" customHeight="1" x14ac:dyDescent="0.25">
      <c r="A36" s="129">
        <v>26</v>
      </c>
      <c r="B36" s="139" t="s">
        <v>14</v>
      </c>
      <c r="C36" s="148" t="s">
        <v>1</v>
      </c>
      <c r="D36" s="135">
        <v>0</v>
      </c>
      <c r="E36" s="135">
        <v>0</v>
      </c>
      <c r="F36" s="135">
        <v>0</v>
      </c>
      <c r="G36" s="135">
        <v>0</v>
      </c>
      <c r="H36" s="135">
        <v>0</v>
      </c>
    </row>
    <row r="37" spans="1:9" s="36" customFormat="1" ht="126.75" hidden="1" customHeight="1" x14ac:dyDescent="0.25">
      <c r="A37" s="136">
        <f>A36+1</f>
        <v>27</v>
      </c>
      <c r="B37" s="152" t="s">
        <v>11</v>
      </c>
      <c r="C37" s="153" t="s">
        <v>74</v>
      </c>
      <c r="D37" s="135">
        <v>0</v>
      </c>
      <c r="E37" s="135">
        <v>0</v>
      </c>
      <c r="F37" s="135">
        <v>0</v>
      </c>
      <c r="G37" s="135">
        <v>0</v>
      </c>
      <c r="H37" s="135">
        <v>0</v>
      </c>
    </row>
    <row r="38" spans="1:9" s="29" customFormat="1" ht="93.75" customHeight="1" x14ac:dyDescent="0.25">
      <c r="A38" s="138">
        <f>A37+1</f>
        <v>28</v>
      </c>
      <c r="B38" s="139" t="s">
        <v>109</v>
      </c>
      <c r="C38" s="139" t="s">
        <v>74</v>
      </c>
      <c r="D38" s="135">
        <v>508</v>
      </c>
      <c r="E38" s="135">
        <v>508</v>
      </c>
      <c r="F38" s="135">
        <v>0</v>
      </c>
      <c r="G38" s="135">
        <v>0</v>
      </c>
      <c r="H38" s="135">
        <v>0</v>
      </c>
    </row>
    <row r="39" spans="1:9" s="36" customFormat="1" ht="31.5" customHeight="1" x14ac:dyDescent="0.2">
      <c r="A39" s="140"/>
      <c r="B39" s="154"/>
      <c r="C39" s="180" t="s">
        <v>136</v>
      </c>
      <c r="D39" s="181"/>
      <c r="E39" s="181"/>
      <c r="F39" s="181"/>
      <c r="G39" s="181"/>
      <c r="H39" s="182"/>
    </row>
    <row r="40" spans="1:9" s="36" customFormat="1" ht="81" customHeight="1" x14ac:dyDescent="0.25">
      <c r="A40" s="132">
        <f>A38+1</f>
        <v>29</v>
      </c>
      <c r="B40" s="139" t="s">
        <v>29</v>
      </c>
      <c r="C40" s="148" t="s">
        <v>6</v>
      </c>
      <c r="D40" s="133">
        <v>351905</v>
      </c>
      <c r="E40" s="133">
        <f>D40*1.02</f>
        <v>358943.10000000003</v>
      </c>
      <c r="F40" s="133">
        <f>E40/8*8</f>
        <v>358943.10000000003</v>
      </c>
      <c r="G40" s="133">
        <v>356499</v>
      </c>
      <c r="H40" s="133">
        <v>125506</v>
      </c>
      <c r="I40" s="36" t="s">
        <v>230</v>
      </c>
    </row>
    <row r="41" spans="1:9" s="36" customFormat="1" ht="74.25" customHeight="1" x14ac:dyDescent="0.25">
      <c r="A41" s="132">
        <f t="shared" ref="A41:A55" si="1">A40+1</f>
        <v>30</v>
      </c>
      <c r="B41" s="139" t="s">
        <v>30</v>
      </c>
      <c r="C41" s="148" t="s">
        <v>18</v>
      </c>
      <c r="D41" s="133">
        <v>2321039</v>
      </c>
      <c r="E41" s="133">
        <f>D41*0.99</f>
        <v>2297828.61</v>
      </c>
      <c r="F41" s="133">
        <f>E41/12*12</f>
        <v>2297828.61</v>
      </c>
      <c r="G41" s="133">
        <v>2188539</v>
      </c>
      <c r="H41" s="133">
        <v>586340</v>
      </c>
    </row>
    <row r="42" spans="1:9" s="36" customFormat="1" ht="67.5" customHeight="1" x14ac:dyDescent="0.25">
      <c r="A42" s="132">
        <f t="shared" si="1"/>
        <v>31</v>
      </c>
      <c r="B42" s="139" t="s">
        <v>31</v>
      </c>
      <c r="C42" s="148" t="s">
        <v>18</v>
      </c>
      <c r="D42" s="133">
        <v>1633289.331</v>
      </c>
      <c r="E42" s="133">
        <f>D42*0.99</f>
        <v>1616956.43769</v>
      </c>
      <c r="F42" s="133">
        <f>E42/12*12</f>
        <v>1616956.43769</v>
      </c>
      <c r="G42" s="133">
        <v>1423809</v>
      </c>
      <c r="H42" s="133">
        <v>377120</v>
      </c>
    </row>
    <row r="43" spans="1:9" s="36" customFormat="1" ht="78" customHeight="1" x14ac:dyDescent="0.25">
      <c r="A43" s="132">
        <f t="shared" si="1"/>
        <v>32</v>
      </c>
      <c r="B43" s="139" t="s">
        <v>32</v>
      </c>
      <c r="C43" s="148" t="s">
        <v>3</v>
      </c>
      <c r="D43" s="133">
        <v>68210050</v>
      </c>
      <c r="E43" s="133">
        <f>D43*0.98</f>
        <v>66845849</v>
      </c>
      <c r="F43" s="133">
        <f>E43/12*12</f>
        <v>66845849</v>
      </c>
      <c r="G43" s="133">
        <v>64846007</v>
      </c>
      <c r="H43" s="133">
        <v>17225250</v>
      </c>
    </row>
    <row r="44" spans="1:9" s="36" customFormat="1" ht="62.25" customHeight="1" x14ac:dyDescent="0.25">
      <c r="A44" s="132">
        <f t="shared" si="1"/>
        <v>33</v>
      </c>
      <c r="B44" s="139" t="s">
        <v>33</v>
      </c>
      <c r="C44" s="148" t="s">
        <v>19</v>
      </c>
      <c r="D44" s="135">
        <v>0</v>
      </c>
      <c r="E44" s="135">
        <v>0</v>
      </c>
      <c r="F44" s="135">
        <v>0</v>
      </c>
      <c r="G44" s="135">
        <v>0</v>
      </c>
      <c r="H44" s="135">
        <v>0</v>
      </c>
    </row>
    <row r="45" spans="1:9" s="36" customFormat="1" ht="52.5" customHeight="1" x14ac:dyDescent="0.25">
      <c r="A45" s="132">
        <f t="shared" si="1"/>
        <v>34</v>
      </c>
      <c r="B45" s="139" t="s">
        <v>34</v>
      </c>
      <c r="C45" s="148" t="s">
        <v>19</v>
      </c>
      <c r="D45" s="135">
        <v>0</v>
      </c>
      <c r="E45" s="135">
        <v>0</v>
      </c>
      <c r="F45" s="135">
        <v>0</v>
      </c>
      <c r="G45" s="135">
        <v>0</v>
      </c>
      <c r="H45" s="135">
        <v>0</v>
      </c>
    </row>
    <row r="46" spans="1:9" s="36" customFormat="1" ht="37.5" customHeight="1" x14ac:dyDescent="0.25">
      <c r="A46" s="132">
        <f t="shared" si="1"/>
        <v>35</v>
      </c>
      <c r="B46" s="139" t="s">
        <v>20</v>
      </c>
      <c r="C46" s="148" t="s">
        <v>17</v>
      </c>
      <c r="D46" s="133">
        <f t="shared" ref="D46" si="2">0.1486*D40+D42*0.06*0.1486+0.3445*D43/1000</f>
        <v>90353.852900196012</v>
      </c>
      <c r="E46" s="133">
        <f t="shared" ref="E46:H46" si="3">0.1486*E40+E42*0.06*0.1486+0.3445*E43/1000</f>
        <v>90784.123238944056</v>
      </c>
      <c r="F46" s="133">
        <f t="shared" si="3"/>
        <v>90784.123238944056</v>
      </c>
      <c r="G46" s="133">
        <f t="shared" si="3"/>
        <v>88009.881855500003</v>
      </c>
      <c r="H46" s="133">
        <f t="shared" si="3"/>
        <v>27946.692145000001</v>
      </c>
    </row>
    <row r="47" spans="1:9" s="36" customFormat="1" ht="32.25" customHeight="1" x14ac:dyDescent="0.25">
      <c r="A47" s="132">
        <f t="shared" si="1"/>
        <v>36</v>
      </c>
      <c r="B47" s="139" t="s">
        <v>36</v>
      </c>
      <c r="C47" s="148" t="s">
        <v>5</v>
      </c>
      <c r="D47" s="133">
        <v>1622498</v>
      </c>
      <c r="E47" s="133">
        <v>1622498</v>
      </c>
      <c r="F47" s="133">
        <v>1622498</v>
      </c>
      <c r="G47" s="133">
        <v>1606273</v>
      </c>
      <c r="H47" s="133">
        <v>1622498</v>
      </c>
    </row>
    <row r="48" spans="1:9" s="36" customFormat="1" ht="31.5" customHeight="1" x14ac:dyDescent="0.25">
      <c r="A48" s="132">
        <f t="shared" si="1"/>
        <v>37</v>
      </c>
      <c r="B48" s="139" t="s">
        <v>46</v>
      </c>
      <c r="C48" s="148" t="s">
        <v>5</v>
      </c>
      <c r="D48" s="133">
        <v>1569435</v>
      </c>
      <c r="E48" s="133">
        <v>1569435</v>
      </c>
      <c r="F48" s="133">
        <v>1569435</v>
      </c>
      <c r="G48" s="133">
        <v>1558247</v>
      </c>
      <c r="H48" s="133">
        <v>1569435</v>
      </c>
    </row>
    <row r="49" spans="1:8" s="36" customFormat="1" ht="32.25" customHeight="1" x14ac:dyDescent="0.25">
      <c r="A49" s="132">
        <f t="shared" si="1"/>
        <v>38</v>
      </c>
      <c r="B49" s="139" t="s">
        <v>47</v>
      </c>
      <c r="C49" s="148" t="s">
        <v>5</v>
      </c>
      <c r="D49" s="133">
        <v>1605435</v>
      </c>
      <c r="E49" s="133">
        <v>1605435</v>
      </c>
      <c r="F49" s="133">
        <v>1605435</v>
      </c>
      <c r="G49" s="133">
        <v>1590210</v>
      </c>
      <c r="H49" s="133">
        <v>1605435</v>
      </c>
    </row>
    <row r="50" spans="1:8" s="36" customFormat="1" ht="33.75" customHeight="1" x14ac:dyDescent="0.25">
      <c r="A50" s="132">
        <f t="shared" si="1"/>
        <v>39</v>
      </c>
      <c r="B50" s="139" t="s">
        <v>48</v>
      </c>
      <c r="C50" s="148" t="s">
        <v>5</v>
      </c>
      <c r="D50" s="133">
        <v>1569435</v>
      </c>
      <c r="E50" s="133">
        <v>1569435</v>
      </c>
      <c r="F50" s="133">
        <v>1569435</v>
      </c>
      <c r="G50" s="133">
        <v>1558247</v>
      </c>
      <c r="H50" s="133">
        <v>1569435</v>
      </c>
    </row>
    <row r="51" spans="1:8" s="36" customFormat="1" ht="46.5" customHeight="1" x14ac:dyDescent="0.25">
      <c r="A51" s="132">
        <f t="shared" si="1"/>
        <v>40</v>
      </c>
      <c r="B51" s="139" t="s">
        <v>49</v>
      </c>
      <c r="C51" s="148" t="s">
        <v>5</v>
      </c>
      <c r="D51" s="135">
        <v>0</v>
      </c>
      <c r="E51" s="135">
        <v>0</v>
      </c>
      <c r="F51" s="135">
        <v>0</v>
      </c>
      <c r="G51" s="135">
        <v>0</v>
      </c>
      <c r="H51" s="135">
        <v>0</v>
      </c>
    </row>
    <row r="52" spans="1:8" s="36" customFormat="1" ht="82.5" customHeight="1" x14ac:dyDescent="0.25">
      <c r="A52" s="132">
        <f t="shared" si="1"/>
        <v>41</v>
      </c>
      <c r="B52" s="139" t="s">
        <v>45</v>
      </c>
      <c r="C52" s="148" t="s">
        <v>8</v>
      </c>
      <c r="D52" s="133">
        <v>68846</v>
      </c>
      <c r="E52" s="133">
        <v>66093</v>
      </c>
      <c r="F52" s="133">
        <v>66093</v>
      </c>
      <c r="G52" s="133">
        <v>65432</v>
      </c>
      <c r="H52" s="133">
        <v>66093</v>
      </c>
    </row>
    <row r="53" spans="1:8" s="36" customFormat="1" ht="110.25" customHeight="1" x14ac:dyDescent="0.25">
      <c r="A53" s="132">
        <f t="shared" si="1"/>
        <v>42</v>
      </c>
      <c r="B53" s="139" t="s">
        <v>50</v>
      </c>
      <c r="C53" s="148" t="s">
        <v>8</v>
      </c>
      <c r="D53" s="133">
        <v>68080</v>
      </c>
      <c r="E53" s="133">
        <v>65443</v>
      </c>
      <c r="F53" s="133">
        <v>65443</v>
      </c>
      <c r="G53" s="133">
        <v>64778</v>
      </c>
      <c r="H53" s="133">
        <v>65443</v>
      </c>
    </row>
    <row r="54" spans="1:8" s="36" customFormat="1" ht="100.5" customHeight="1" x14ac:dyDescent="0.25">
      <c r="A54" s="132">
        <f t="shared" si="1"/>
        <v>43</v>
      </c>
      <c r="B54" s="139" t="s">
        <v>51</v>
      </c>
      <c r="C54" s="148" t="s">
        <v>8</v>
      </c>
      <c r="D54" s="133">
        <v>66212</v>
      </c>
      <c r="E54" s="133">
        <v>64747</v>
      </c>
      <c r="F54" s="133">
        <v>64747</v>
      </c>
      <c r="G54" s="133">
        <v>64130</v>
      </c>
      <c r="H54" s="133">
        <v>64747</v>
      </c>
    </row>
    <row r="55" spans="1:8" s="36" customFormat="1" ht="116.25" hidden="1" customHeight="1" x14ac:dyDescent="0.25">
      <c r="A55" s="132">
        <f t="shared" si="1"/>
        <v>44</v>
      </c>
      <c r="B55" s="139" t="s">
        <v>52</v>
      </c>
      <c r="C55" s="148" t="s">
        <v>8</v>
      </c>
      <c r="D55" s="135">
        <v>0</v>
      </c>
      <c r="E55" s="135">
        <v>0</v>
      </c>
      <c r="F55" s="135">
        <v>0</v>
      </c>
      <c r="G55" s="135">
        <v>0</v>
      </c>
      <c r="H55" s="135">
        <v>0</v>
      </c>
    </row>
    <row r="56" spans="1:8" s="36" customFormat="1" ht="36.75" customHeight="1" x14ac:dyDescent="0.2">
      <c r="A56" s="132"/>
      <c r="B56" s="155"/>
      <c r="C56" s="180" t="s">
        <v>53</v>
      </c>
      <c r="D56" s="181"/>
      <c r="E56" s="181"/>
      <c r="F56" s="181"/>
      <c r="G56" s="181"/>
      <c r="H56" s="182"/>
    </row>
    <row r="57" spans="1:8" s="36" customFormat="1" ht="64.5" hidden="1" customHeight="1" x14ac:dyDescent="0.25">
      <c r="A57" s="141">
        <f>A55+1</f>
        <v>45</v>
      </c>
      <c r="B57" s="142" t="s">
        <v>75</v>
      </c>
      <c r="C57" s="148" t="s">
        <v>78</v>
      </c>
      <c r="D57" s="135">
        <v>0</v>
      </c>
      <c r="E57" s="135">
        <v>0</v>
      </c>
      <c r="F57" s="135">
        <v>0</v>
      </c>
      <c r="G57" s="135">
        <v>0</v>
      </c>
      <c r="H57" s="135">
        <v>0</v>
      </c>
    </row>
    <row r="58" spans="1:8" s="36" customFormat="1" ht="47.25" hidden="1" customHeight="1" x14ac:dyDescent="0.25">
      <c r="A58" s="141">
        <f>A57+1</f>
        <v>46</v>
      </c>
      <c r="B58" s="142" t="s">
        <v>77</v>
      </c>
      <c r="C58" s="148" t="s">
        <v>76</v>
      </c>
      <c r="D58" s="135">
        <v>0</v>
      </c>
      <c r="E58" s="135">
        <v>0</v>
      </c>
      <c r="F58" s="135">
        <v>0</v>
      </c>
      <c r="G58" s="135">
        <v>0</v>
      </c>
      <c r="H58" s="135">
        <v>0</v>
      </c>
    </row>
    <row r="59" spans="1:8" s="36" customFormat="1" ht="66.75" customHeight="1" x14ac:dyDescent="0.25">
      <c r="A59" s="141">
        <f t="shared" ref="A59:A73" si="4">A58+1</f>
        <v>47</v>
      </c>
      <c r="B59" s="142" t="s">
        <v>227</v>
      </c>
      <c r="C59" s="148" t="s">
        <v>111</v>
      </c>
      <c r="D59" s="133">
        <v>177750</v>
      </c>
      <c r="E59" s="133">
        <f>D59*1.02</f>
        <v>181305</v>
      </c>
      <c r="F59" s="133">
        <f>F63*0.205/0.761</f>
        <v>162398.78028909332</v>
      </c>
      <c r="G59" s="133">
        <v>161896</v>
      </c>
      <c r="H59" s="133">
        <v>67969</v>
      </c>
    </row>
    <row r="60" spans="1:8" s="36" customFormat="1" ht="50.25" customHeight="1" x14ac:dyDescent="0.25">
      <c r="A60" s="141">
        <f t="shared" si="4"/>
        <v>48</v>
      </c>
      <c r="B60" s="142" t="s">
        <v>79</v>
      </c>
      <c r="C60" s="148" t="s">
        <v>76</v>
      </c>
      <c r="D60" s="133">
        <f>D59*0.759</f>
        <v>134912.25</v>
      </c>
      <c r="E60" s="133">
        <f>E59*0.786</f>
        <v>142505.73000000001</v>
      </c>
      <c r="F60" s="133">
        <f>F59*0.766</f>
        <v>124397.46570144549</v>
      </c>
      <c r="G60" s="133">
        <f>G59*0.766</f>
        <v>124012.336</v>
      </c>
      <c r="H60" s="133">
        <f>H59*0.766</f>
        <v>52064.254000000001</v>
      </c>
    </row>
    <row r="61" spans="1:8" s="36" customFormat="1" ht="64.5" customHeight="1" x14ac:dyDescent="0.25">
      <c r="A61" s="141">
        <f t="shared" si="4"/>
        <v>49</v>
      </c>
      <c r="B61" s="142" t="s">
        <v>80</v>
      </c>
      <c r="C61" s="148" t="s">
        <v>3</v>
      </c>
      <c r="D61" s="133">
        <v>22166115</v>
      </c>
      <c r="E61" s="133">
        <f>E65*34.4</f>
        <v>22377336.911999997</v>
      </c>
      <c r="F61" s="133">
        <f>F65*34.4</f>
        <v>19590937.599999998</v>
      </c>
      <c r="G61" s="133">
        <v>20572650</v>
      </c>
      <c r="H61" s="133">
        <v>8118723</v>
      </c>
    </row>
    <row r="62" spans="1:8" s="37" customFormat="1" ht="47.25" customHeight="1" x14ac:dyDescent="0.25">
      <c r="A62" s="141">
        <f t="shared" si="4"/>
        <v>50</v>
      </c>
      <c r="B62" s="142" t="s">
        <v>102</v>
      </c>
      <c r="C62" s="148" t="s">
        <v>6</v>
      </c>
      <c r="D62" s="135">
        <v>0</v>
      </c>
      <c r="E62" s="135">
        <v>0</v>
      </c>
      <c r="F62" s="135">
        <v>0</v>
      </c>
      <c r="G62" s="135">
        <v>0</v>
      </c>
      <c r="H62" s="135">
        <v>0</v>
      </c>
    </row>
    <row r="63" spans="1:8" s="37" customFormat="1" ht="50.25" customHeight="1" x14ac:dyDescent="0.25">
      <c r="A63" s="141">
        <f t="shared" si="4"/>
        <v>51</v>
      </c>
      <c r="B63" s="142" t="s">
        <v>103</v>
      </c>
      <c r="C63" s="148" t="s">
        <v>6</v>
      </c>
      <c r="D63" s="133">
        <v>670447</v>
      </c>
      <c r="E63" s="133">
        <f>D63*1.02</f>
        <v>683855.94000000006</v>
      </c>
      <c r="F63" s="133">
        <f>(E63-E65)+F65</f>
        <v>602855.96000000008</v>
      </c>
      <c r="G63" s="133">
        <v>618297</v>
      </c>
      <c r="H63" s="133">
        <v>244909</v>
      </c>
    </row>
    <row r="64" spans="1:8" s="36" customFormat="1" ht="45" customHeight="1" x14ac:dyDescent="0.25">
      <c r="A64" s="141">
        <f t="shared" si="4"/>
        <v>52</v>
      </c>
      <c r="B64" s="142" t="s">
        <v>62</v>
      </c>
      <c r="C64" s="148" t="s">
        <v>18</v>
      </c>
      <c r="D64" s="133">
        <v>39582348</v>
      </c>
      <c r="E64" s="133">
        <f>D64*1.02</f>
        <v>40373994.960000001</v>
      </c>
      <c r="F64" s="133">
        <f>F61/0.53</f>
        <v>36964033.207547165</v>
      </c>
      <c r="G64" s="160">
        <v>36736875</v>
      </c>
      <c r="H64" s="133">
        <v>15044411</v>
      </c>
    </row>
    <row r="65" spans="1:12" s="36" customFormat="1" ht="45" customHeight="1" x14ac:dyDescent="0.25">
      <c r="A65" s="141">
        <f t="shared" si="4"/>
        <v>53</v>
      </c>
      <c r="B65" s="142" t="s">
        <v>61</v>
      </c>
      <c r="C65" s="148" t="s">
        <v>6</v>
      </c>
      <c r="D65" s="133">
        <f>D66+D11</f>
        <v>637749</v>
      </c>
      <c r="E65" s="133">
        <f>D65*1.02</f>
        <v>650503.98</v>
      </c>
      <c r="F65" s="133">
        <f>(650504-(9000*12))/8*8+(9000*3)</f>
        <v>569504</v>
      </c>
      <c r="G65" s="133">
        <v>596280</v>
      </c>
      <c r="H65" s="133">
        <v>233969</v>
      </c>
    </row>
    <row r="66" spans="1:12" s="36" customFormat="1" ht="30.75" customHeight="1" x14ac:dyDescent="0.25">
      <c r="A66" s="141">
        <f t="shared" si="4"/>
        <v>54</v>
      </c>
      <c r="B66" s="142" t="s">
        <v>35</v>
      </c>
      <c r="C66" s="148" t="s">
        <v>6</v>
      </c>
      <c r="D66" s="133">
        <v>102613</v>
      </c>
      <c r="E66" s="133">
        <f>E65*0.15</f>
        <v>97575.596999999994</v>
      </c>
      <c r="F66" s="133">
        <f>F65*0.15</f>
        <v>85425.599999999991</v>
      </c>
      <c r="G66" s="133">
        <v>81705</v>
      </c>
      <c r="H66" s="133">
        <v>38140</v>
      </c>
    </row>
    <row r="67" spans="1:12" s="36" customFormat="1" ht="32.25" customHeight="1" x14ac:dyDescent="0.25">
      <c r="A67" s="141">
        <f t="shared" si="4"/>
        <v>55</v>
      </c>
      <c r="B67" s="142" t="s">
        <v>60</v>
      </c>
      <c r="C67" s="148" t="s">
        <v>18</v>
      </c>
      <c r="D67" s="133">
        <f>D12+D13+D69</f>
        <v>12017984</v>
      </c>
      <c r="E67" s="133">
        <f>D67*0.98</f>
        <v>11777624.32</v>
      </c>
      <c r="F67" s="133">
        <f t="shared" ref="F67:F72" si="5">E67/12*12</f>
        <v>11777624.32</v>
      </c>
      <c r="G67" s="133">
        <v>12375258</v>
      </c>
      <c r="H67" s="133">
        <v>2953118</v>
      </c>
    </row>
    <row r="68" spans="1:12" s="37" customFormat="1" ht="18" customHeight="1" x14ac:dyDescent="0.25">
      <c r="A68" s="141">
        <f t="shared" si="4"/>
        <v>56</v>
      </c>
      <c r="B68" s="142" t="s">
        <v>101</v>
      </c>
      <c r="C68" s="148" t="s">
        <v>18</v>
      </c>
      <c r="D68" s="133">
        <v>6231660</v>
      </c>
      <c r="E68" s="133">
        <f>D68*0.95</f>
        <v>5920077</v>
      </c>
      <c r="F68" s="133">
        <f t="shared" si="5"/>
        <v>5920077</v>
      </c>
      <c r="G68" s="133">
        <v>4848320</v>
      </c>
      <c r="H68" s="133">
        <v>1354000</v>
      </c>
    </row>
    <row r="69" spans="1:12" s="36" customFormat="1" ht="19.5" customHeight="1" x14ac:dyDescent="0.25">
      <c r="A69" s="141">
        <f t="shared" si="4"/>
        <v>57</v>
      </c>
      <c r="B69" s="142" t="s">
        <v>21</v>
      </c>
      <c r="C69" s="148" t="s">
        <v>18</v>
      </c>
      <c r="D69" s="133">
        <v>3588467</v>
      </c>
      <c r="E69" s="133">
        <f>E67*0.33</f>
        <v>3886616.0256000003</v>
      </c>
      <c r="F69" s="133">
        <f t="shared" si="5"/>
        <v>3886616.0256000003</v>
      </c>
      <c r="G69" s="133">
        <v>4515798</v>
      </c>
      <c r="H69" s="133">
        <v>963798</v>
      </c>
    </row>
    <row r="70" spans="1:12" s="36" customFormat="1" ht="64.5" customHeight="1" x14ac:dyDescent="0.25">
      <c r="A70" s="141">
        <f t="shared" si="4"/>
        <v>58</v>
      </c>
      <c r="B70" s="142" t="s">
        <v>81</v>
      </c>
      <c r="C70" s="148" t="s">
        <v>15</v>
      </c>
      <c r="D70" s="143">
        <v>7911.6890000000003</v>
      </c>
      <c r="E70" s="143">
        <v>8298.9789999999994</v>
      </c>
      <c r="F70" s="143">
        <f t="shared" si="5"/>
        <v>8298.9789999999994</v>
      </c>
      <c r="G70" s="160">
        <v>7921.165</v>
      </c>
      <c r="H70" s="133">
        <v>1919.527</v>
      </c>
      <c r="K70" s="120"/>
      <c r="L70" s="119"/>
    </row>
    <row r="71" spans="1:12" s="36" customFormat="1" ht="48.75" customHeight="1" x14ac:dyDescent="0.25">
      <c r="A71" s="141">
        <f t="shared" si="4"/>
        <v>59</v>
      </c>
      <c r="B71" s="142" t="s">
        <v>82</v>
      </c>
      <c r="C71" s="148" t="s">
        <v>15</v>
      </c>
      <c r="D71" s="143">
        <v>4103.6549999999997</v>
      </c>
      <c r="E71" s="143">
        <v>3749.779</v>
      </c>
      <c r="F71" s="143">
        <f t="shared" si="5"/>
        <v>3749.779</v>
      </c>
      <c r="G71" s="143">
        <v>3946.1280000000002</v>
      </c>
      <c r="H71" s="143">
        <v>939.47900000000004</v>
      </c>
    </row>
    <row r="72" spans="1:12" s="36" customFormat="1" ht="63" customHeight="1" x14ac:dyDescent="0.25">
      <c r="A72" s="141">
        <f t="shared" si="4"/>
        <v>60</v>
      </c>
      <c r="B72" s="142" t="s">
        <v>63</v>
      </c>
      <c r="C72" s="148" t="s">
        <v>3</v>
      </c>
      <c r="D72" s="133">
        <v>3547538</v>
      </c>
      <c r="E72" s="133">
        <v>3309709</v>
      </c>
      <c r="F72" s="133">
        <f t="shared" si="5"/>
        <v>3309709</v>
      </c>
      <c r="G72" s="133">
        <v>3362070</v>
      </c>
      <c r="H72" s="133">
        <v>1135067</v>
      </c>
    </row>
    <row r="73" spans="1:12" s="36" customFormat="1" ht="82.5" customHeight="1" x14ac:dyDescent="0.25">
      <c r="A73" s="141">
        <f t="shared" si="4"/>
        <v>61</v>
      </c>
      <c r="B73" s="142" t="s">
        <v>64</v>
      </c>
      <c r="C73" s="148" t="s">
        <v>65</v>
      </c>
      <c r="D73" s="131">
        <v>887824</v>
      </c>
      <c r="E73" s="151">
        <v>870976</v>
      </c>
      <c r="F73" s="133">
        <v>870976</v>
      </c>
      <c r="G73" s="131">
        <v>870976</v>
      </c>
      <c r="H73" s="131">
        <v>870976</v>
      </c>
    </row>
    <row r="74" spans="1:12" s="36" customFormat="1" ht="20.25" customHeight="1" x14ac:dyDescent="0.2">
      <c r="A74" s="130">
        <f>A72+1</f>
        <v>61</v>
      </c>
      <c r="B74" s="128"/>
      <c r="C74" s="183" t="s">
        <v>54</v>
      </c>
      <c r="D74" s="184"/>
      <c r="E74" s="184"/>
      <c r="F74" s="184"/>
      <c r="G74" s="184"/>
      <c r="H74" s="185"/>
    </row>
    <row r="75" spans="1:12" ht="161.25" hidden="1" customHeight="1" x14ac:dyDescent="0.25">
      <c r="A75" s="130">
        <f>A74+1</f>
        <v>62</v>
      </c>
      <c r="B75" s="142" t="s">
        <v>22</v>
      </c>
      <c r="C75" s="148" t="s">
        <v>1</v>
      </c>
      <c r="D75" s="151">
        <v>0</v>
      </c>
      <c r="E75" s="151">
        <v>0</v>
      </c>
      <c r="F75" s="151">
        <v>0</v>
      </c>
      <c r="G75" s="151">
        <v>0</v>
      </c>
      <c r="H75" s="151">
        <v>0</v>
      </c>
    </row>
    <row r="76" spans="1:12" ht="251.25" hidden="1" customHeight="1" x14ac:dyDescent="0.25">
      <c r="A76" s="130">
        <f t="shared" ref="A76:A77" si="6">A75+1</f>
        <v>63</v>
      </c>
      <c r="B76" s="142" t="s">
        <v>37</v>
      </c>
      <c r="C76" s="148" t="s">
        <v>1</v>
      </c>
      <c r="D76" s="151">
        <v>0</v>
      </c>
      <c r="E76" s="151">
        <v>0</v>
      </c>
      <c r="F76" s="151">
        <v>0</v>
      </c>
      <c r="G76" s="151">
        <v>0</v>
      </c>
      <c r="H76" s="151">
        <v>0</v>
      </c>
    </row>
    <row r="77" spans="1:12" ht="76.5" hidden="1" customHeight="1" x14ac:dyDescent="0.25">
      <c r="A77" s="130">
        <f t="shared" si="6"/>
        <v>64</v>
      </c>
      <c r="B77" s="156" t="s">
        <v>38</v>
      </c>
      <c r="C77" s="148" t="s">
        <v>1</v>
      </c>
      <c r="D77" s="151"/>
      <c r="E77" s="151"/>
      <c r="F77" s="151"/>
      <c r="G77" s="151"/>
      <c r="H77" s="151"/>
    </row>
    <row r="78" spans="1:12" ht="63.75" hidden="1" customHeight="1" x14ac:dyDescent="0.25">
      <c r="A78" s="130">
        <f t="shared" ref="A78:A84" si="7">A77+1</f>
        <v>65</v>
      </c>
      <c r="B78" s="142" t="s">
        <v>39</v>
      </c>
      <c r="C78" s="148" t="s">
        <v>1</v>
      </c>
      <c r="D78" s="151"/>
      <c r="E78" s="151"/>
      <c r="F78" s="151"/>
      <c r="G78" s="151"/>
      <c r="H78" s="151"/>
    </row>
    <row r="79" spans="1:12" ht="234" hidden="1" customHeight="1" x14ac:dyDescent="0.25">
      <c r="A79" s="137">
        <f t="shared" si="7"/>
        <v>66</v>
      </c>
      <c r="B79" s="142" t="s">
        <v>40</v>
      </c>
      <c r="C79" s="148" t="s">
        <v>1</v>
      </c>
      <c r="D79" s="151">
        <v>0</v>
      </c>
      <c r="E79" s="151">
        <v>0</v>
      </c>
      <c r="F79" s="151">
        <v>0</v>
      </c>
      <c r="G79" s="151">
        <v>0</v>
      </c>
      <c r="H79" s="151">
        <v>0</v>
      </c>
    </row>
    <row r="80" spans="1:12" ht="113.25" hidden="1" customHeight="1" x14ac:dyDescent="0.25">
      <c r="A80" s="137">
        <f t="shared" si="7"/>
        <v>67</v>
      </c>
      <c r="B80" s="144" t="s">
        <v>41</v>
      </c>
      <c r="C80" s="137" t="s">
        <v>1</v>
      </c>
      <c r="D80" s="134">
        <v>0</v>
      </c>
      <c r="E80" s="134">
        <v>0</v>
      </c>
      <c r="F80" s="134">
        <v>0</v>
      </c>
      <c r="G80" s="134">
        <v>0</v>
      </c>
      <c r="H80" s="134">
        <v>0</v>
      </c>
    </row>
    <row r="81" spans="1:8" ht="35.25" hidden="1" customHeight="1" x14ac:dyDescent="0.25">
      <c r="A81" s="137">
        <f t="shared" si="7"/>
        <v>68</v>
      </c>
      <c r="B81" s="145" t="s">
        <v>58</v>
      </c>
      <c r="C81" s="137" t="s">
        <v>1</v>
      </c>
      <c r="D81" s="134">
        <v>17</v>
      </c>
      <c r="E81" s="134">
        <v>17</v>
      </c>
      <c r="F81" s="134">
        <v>17</v>
      </c>
      <c r="G81" s="134">
        <v>17</v>
      </c>
      <c r="H81" s="134">
        <v>17</v>
      </c>
    </row>
    <row r="82" spans="1:8" ht="16.5" hidden="1" customHeight="1" x14ac:dyDescent="0.2">
      <c r="A82" s="137">
        <f t="shared" si="7"/>
        <v>69</v>
      </c>
      <c r="B82" s="145" t="s">
        <v>59</v>
      </c>
      <c r="C82" s="146"/>
      <c r="D82" s="147"/>
      <c r="E82" s="147"/>
      <c r="F82" s="147"/>
      <c r="G82" s="147"/>
      <c r="H82" s="147"/>
    </row>
    <row r="83" spans="1:8" ht="21" hidden="1" customHeight="1" x14ac:dyDescent="0.25">
      <c r="A83" s="137">
        <f t="shared" si="7"/>
        <v>70</v>
      </c>
      <c r="B83" s="145" t="s">
        <v>55</v>
      </c>
      <c r="C83" s="137" t="s">
        <v>1</v>
      </c>
      <c r="D83" s="134">
        <v>15</v>
      </c>
      <c r="E83" s="134">
        <v>15</v>
      </c>
      <c r="F83" s="134">
        <v>15</v>
      </c>
      <c r="G83" s="134">
        <v>15</v>
      </c>
      <c r="H83" s="134">
        <v>15</v>
      </c>
    </row>
    <row r="84" spans="1:8" ht="15" hidden="1" customHeight="1" x14ac:dyDescent="0.25">
      <c r="A84" s="130">
        <f t="shared" si="7"/>
        <v>71</v>
      </c>
      <c r="B84" s="145" t="s">
        <v>56</v>
      </c>
      <c r="C84" s="137" t="s">
        <v>1</v>
      </c>
      <c r="D84" s="134">
        <v>2</v>
      </c>
      <c r="E84" s="134">
        <v>2</v>
      </c>
      <c r="F84" s="134">
        <v>2</v>
      </c>
      <c r="G84" s="134">
        <v>2</v>
      </c>
      <c r="H84" s="134">
        <v>2</v>
      </c>
    </row>
    <row r="85" spans="1:8" ht="18.75" hidden="1" customHeight="1" x14ac:dyDescent="0.2">
      <c r="A85" s="138"/>
      <c r="B85" s="145" t="s">
        <v>57</v>
      </c>
      <c r="C85" s="130" t="s">
        <v>1</v>
      </c>
      <c r="D85" s="147"/>
      <c r="E85" s="147"/>
      <c r="F85" s="147"/>
      <c r="G85" s="147"/>
      <c r="H85" s="147"/>
    </row>
    <row r="86" spans="1:8" x14ac:dyDescent="0.25">
      <c r="B86" s="111"/>
    </row>
    <row r="87" spans="1:8" x14ac:dyDescent="0.25">
      <c r="B87" s="111"/>
    </row>
    <row r="88" spans="1:8" x14ac:dyDescent="0.25">
      <c r="B88" s="1" t="s">
        <v>245</v>
      </c>
    </row>
    <row r="89" spans="1:8" x14ac:dyDescent="0.25">
      <c r="B89" s="105" t="s">
        <v>223</v>
      </c>
      <c r="C89" s="66"/>
      <c r="D89" s="2"/>
      <c r="E89" s="66"/>
      <c r="F89" s="65"/>
      <c r="G89" s="2"/>
      <c r="H89" s="65"/>
    </row>
    <row r="90" spans="1:8" x14ac:dyDescent="0.25">
      <c r="B90" s="105" t="s">
        <v>224</v>
      </c>
      <c r="C90" s="66"/>
      <c r="D90" s="65"/>
      <c r="E90" s="65"/>
      <c r="F90" s="65"/>
      <c r="G90" s="65"/>
      <c r="H90" s="65"/>
    </row>
    <row r="91" spans="1:8" x14ac:dyDescent="0.25">
      <c r="B91" s="105" t="s">
        <v>225</v>
      </c>
      <c r="C91" s="65"/>
      <c r="D91" s="65"/>
      <c r="E91" s="65"/>
      <c r="F91" s="65"/>
      <c r="G91" s="65"/>
      <c r="H91" s="65"/>
    </row>
    <row r="92" spans="1:8" x14ac:dyDescent="0.25">
      <c r="B92" s="105"/>
      <c r="C92" s="65"/>
      <c r="D92" s="65"/>
      <c r="E92" s="65"/>
      <c r="F92" s="65"/>
      <c r="G92" s="65"/>
      <c r="H92" s="65"/>
    </row>
    <row r="93" spans="1:8" x14ac:dyDescent="0.25">
      <c r="B93" s="66"/>
      <c r="C93" s="65"/>
      <c r="D93" s="65"/>
      <c r="E93" s="65"/>
      <c r="F93" s="65"/>
      <c r="G93" s="65"/>
      <c r="H93" s="65"/>
    </row>
    <row r="94" spans="1:8" x14ac:dyDescent="0.25">
      <c r="B94" s="105"/>
      <c r="C94" s="65"/>
      <c r="D94" s="65"/>
      <c r="E94" s="65"/>
      <c r="F94" s="65"/>
      <c r="G94" s="65"/>
      <c r="H94" s="65"/>
    </row>
    <row r="95" spans="1:8" x14ac:dyDescent="0.25">
      <c r="B95" s="107" t="s">
        <v>242</v>
      </c>
      <c r="C95" s="65"/>
      <c r="D95" s="65"/>
      <c r="E95" s="65"/>
      <c r="F95" s="65"/>
      <c r="G95" s="65"/>
      <c r="H95" s="65"/>
    </row>
    <row r="96" spans="1:8" x14ac:dyDescent="0.25">
      <c r="B96" s="107" t="s">
        <v>226</v>
      </c>
      <c r="C96" s="65"/>
      <c r="D96" s="65"/>
      <c r="E96" s="65"/>
      <c r="F96" s="65"/>
      <c r="G96" s="65"/>
      <c r="H96" s="65"/>
    </row>
    <row r="97" spans="2:2" x14ac:dyDescent="0.25">
      <c r="B97" s="1"/>
    </row>
  </sheetData>
  <mergeCells count="13">
    <mergeCell ref="A7:A8"/>
    <mergeCell ref="E7:H7"/>
    <mergeCell ref="B2:H2"/>
    <mergeCell ref="B3:H3"/>
    <mergeCell ref="B7:B8"/>
    <mergeCell ref="C7:C8"/>
    <mergeCell ref="A4:H4"/>
    <mergeCell ref="A5:H5"/>
    <mergeCell ref="C9:H9"/>
    <mergeCell ref="C22:H22"/>
    <mergeCell ref="C39:H39"/>
    <mergeCell ref="C56:H56"/>
    <mergeCell ref="C74:H74"/>
  </mergeCells>
  <pageMargins left="0" right="0" top="0" bottom="0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A5" sqref="A5:H5"/>
    </sheetView>
  </sheetViews>
  <sheetFormatPr defaultRowHeight="15.75" x14ac:dyDescent="0.25"/>
  <cols>
    <col min="1" max="1" width="3" style="40" customWidth="1"/>
    <col min="2" max="2" width="45.5703125" style="41" customWidth="1"/>
    <col min="3" max="3" width="9.28515625" style="40" customWidth="1"/>
    <col min="4" max="4" width="7.42578125" style="42" customWidth="1"/>
    <col min="5" max="16384" width="9.140625" style="43"/>
  </cols>
  <sheetData>
    <row r="1" spans="1:8" x14ac:dyDescent="0.25">
      <c r="H1" s="44" t="s">
        <v>189</v>
      </c>
    </row>
    <row r="2" spans="1:8" x14ac:dyDescent="0.25">
      <c r="A2" s="189" t="s">
        <v>137</v>
      </c>
      <c r="B2" s="189"/>
      <c r="C2" s="189"/>
      <c r="D2" s="189"/>
      <c r="E2" s="189"/>
      <c r="F2" s="189"/>
      <c r="G2" s="189"/>
      <c r="H2" s="189"/>
    </row>
    <row r="3" spans="1:8" x14ac:dyDescent="0.25">
      <c r="A3" s="190" t="s">
        <v>188</v>
      </c>
      <c r="B3" s="190"/>
      <c r="C3" s="190"/>
      <c r="D3" s="190"/>
      <c r="E3" s="190"/>
      <c r="F3" s="190"/>
      <c r="G3" s="190"/>
      <c r="H3" s="190"/>
    </row>
    <row r="4" spans="1:8" ht="12.75" customHeight="1" x14ac:dyDescent="0.25">
      <c r="A4" s="191" t="s">
        <v>202</v>
      </c>
      <c r="B4" s="191"/>
      <c r="C4" s="191"/>
      <c r="D4" s="191"/>
      <c r="E4" s="191"/>
      <c r="F4" s="191"/>
      <c r="G4" s="191"/>
      <c r="H4" s="191"/>
    </row>
    <row r="5" spans="1:8" ht="12.75" customHeight="1" x14ac:dyDescent="0.25">
      <c r="A5" s="167" t="s">
        <v>261</v>
      </c>
      <c r="B5" s="167"/>
      <c r="C5" s="167"/>
      <c r="D5" s="167"/>
      <c r="E5" s="167"/>
      <c r="F5" s="167"/>
      <c r="G5" s="167"/>
      <c r="H5" s="167"/>
    </row>
    <row r="6" spans="1:8" ht="12.75" customHeight="1" x14ac:dyDescent="0.25">
      <c r="A6" s="168" t="s">
        <v>130</v>
      </c>
      <c r="B6" s="168"/>
      <c r="C6" s="168"/>
      <c r="D6" s="168"/>
      <c r="E6" s="168"/>
      <c r="F6" s="168"/>
      <c r="G6" s="168"/>
      <c r="H6" s="168"/>
    </row>
    <row r="7" spans="1:8" ht="12.75" customHeight="1" x14ac:dyDescent="0.25">
      <c r="A7" s="10"/>
      <c r="B7" s="10"/>
      <c r="C7" s="10"/>
      <c r="D7" s="10"/>
      <c r="E7" s="10"/>
      <c r="F7" s="10"/>
      <c r="G7" s="10"/>
      <c r="H7" s="10"/>
    </row>
    <row r="8" spans="1:8" ht="12.75" customHeight="1" x14ac:dyDescent="0.25">
      <c r="A8" s="192" t="s">
        <v>0</v>
      </c>
      <c r="B8" s="192" t="s">
        <v>138</v>
      </c>
      <c r="C8" s="194" t="s">
        <v>2</v>
      </c>
      <c r="D8" s="195" t="s">
        <v>186</v>
      </c>
      <c r="E8" s="164" t="s">
        <v>66</v>
      </c>
      <c r="F8" s="164"/>
      <c r="G8" s="164"/>
      <c r="H8" s="164"/>
    </row>
    <row r="9" spans="1:8" ht="49.5" customHeight="1" x14ac:dyDescent="0.25">
      <c r="A9" s="193"/>
      <c r="B9" s="193"/>
      <c r="C9" s="165"/>
      <c r="D9" s="196"/>
      <c r="E9" s="157" t="s">
        <v>251</v>
      </c>
      <c r="F9" s="157" t="s">
        <v>260</v>
      </c>
      <c r="G9" s="157" t="s">
        <v>259</v>
      </c>
      <c r="H9" s="157" t="s">
        <v>244</v>
      </c>
    </row>
    <row r="10" spans="1:8" x14ac:dyDescent="0.25">
      <c r="A10" s="45">
        <v>1</v>
      </c>
      <c r="B10" s="45">
        <v>2</v>
      </c>
      <c r="C10" s="45">
        <v>3</v>
      </c>
      <c r="D10" s="46">
        <v>4</v>
      </c>
      <c r="E10" s="47"/>
      <c r="F10" s="47"/>
      <c r="G10" s="47"/>
      <c r="H10" s="47"/>
    </row>
    <row r="11" spans="1:8" ht="32.25" customHeight="1" x14ac:dyDescent="0.25">
      <c r="A11" s="200" t="s">
        <v>187</v>
      </c>
      <c r="B11" s="201"/>
      <c r="C11" s="202"/>
      <c r="D11" s="48"/>
      <c r="E11" s="47"/>
      <c r="F11" s="47"/>
      <c r="G11" s="47"/>
      <c r="H11" s="47"/>
    </row>
    <row r="12" spans="1:8" ht="93.75" customHeight="1" x14ac:dyDescent="0.25">
      <c r="A12" s="35">
        <v>1</v>
      </c>
      <c r="B12" s="49" t="s">
        <v>139</v>
      </c>
      <c r="C12" s="35" t="s">
        <v>127</v>
      </c>
      <c r="D12" s="50">
        <v>98</v>
      </c>
      <c r="E12" s="58">
        <f>'Индикаторы потребления'!E15/'Индикаторы потребления'!E10*100</f>
        <v>100</v>
      </c>
      <c r="F12" s="58">
        <f>'Индикаторы потребления'!F15/'Индикаторы потребления'!F10*100</f>
        <v>100</v>
      </c>
      <c r="G12" s="58">
        <f>'Индикаторы потребления'!G15/'Индикаторы потребления'!G10*100</f>
        <v>100</v>
      </c>
      <c r="H12" s="58">
        <f>'Индикаторы потребления'!H15/'Индикаторы потребления'!H10*100</f>
        <v>100</v>
      </c>
    </row>
    <row r="13" spans="1:8" ht="76.5" customHeight="1" x14ac:dyDescent="0.25">
      <c r="A13" s="34">
        <f>A12+1</f>
        <v>2</v>
      </c>
      <c r="B13" s="51" t="s">
        <v>140</v>
      </c>
      <c r="C13" s="34" t="s">
        <v>127</v>
      </c>
      <c r="D13" s="52">
        <v>72</v>
      </c>
      <c r="E13" s="115">
        <f>'Индикаторы потребления'!E16/'Индикаторы потребления'!E11*100</f>
        <v>60</v>
      </c>
      <c r="F13" s="115">
        <f>'Индикаторы потребления'!F16/'Индикаторы потребления'!F11*100</f>
        <v>60</v>
      </c>
      <c r="G13" s="115">
        <f>'Индикаторы потребления'!G16/'Индикаторы потребления'!G11*100</f>
        <v>57.999902832434536</v>
      </c>
      <c r="H13" s="115">
        <f>'Индикаторы потребления'!H16/'Индикаторы потребления'!H11*100</f>
        <v>57.999926502627531</v>
      </c>
    </row>
    <row r="14" spans="1:8" ht="76.5" customHeight="1" x14ac:dyDescent="0.25">
      <c r="A14" s="34">
        <f t="shared" ref="A14:A17" si="0">A13+1</f>
        <v>3</v>
      </c>
      <c r="B14" s="51" t="s">
        <v>141</v>
      </c>
      <c r="C14" s="34" t="s">
        <v>127</v>
      </c>
      <c r="D14" s="52">
        <v>89</v>
      </c>
      <c r="E14" s="115">
        <f>'Индикаторы потребления'!E17/'Индикаторы потребления'!E12*100</f>
        <v>85</v>
      </c>
      <c r="F14" s="115">
        <f>'Индикаторы потребления'!F17/'Индикаторы потребления'!F12*100</f>
        <v>85</v>
      </c>
      <c r="G14" s="115">
        <f>'Индикаторы потребления'!G17/'Индикаторы потребления'!G12*100</f>
        <v>83.000006791998516</v>
      </c>
      <c r="H14" s="115">
        <f>'Индикаторы потребления'!H17/'Индикаторы потребления'!H12*100</f>
        <v>82.999989858989238</v>
      </c>
    </row>
    <row r="15" spans="1:8" ht="75.75" customHeight="1" x14ac:dyDescent="0.25">
      <c r="A15" s="34">
        <f t="shared" si="0"/>
        <v>4</v>
      </c>
      <c r="B15" s="51" t="s">
        <v>142</v>
      </c>
      <c r="C15" s="34" t="s">
        <v>127</v>
      </c>
      <c r="D15" s="52">
        <v>81</v>
      </c>
      <c r="E15" s="115">
        <f>'Индикаторы потребления'!E18/'Индикаторы потребления'!E13*100</f>
        <v>79</v>
      </c>
      <c r="F15" s="115">
        <f>'Индикаторы потребления'!F18/'Индикаторы потребления'!F13*100</f>
        <v>79</v>
      </c>
      <c r="G15" s="115">
        <f>'Индикаторы потребления'!G18/'Индикаторы потребления'!G13*100</f>
        <v>76.999975792960456</v>
      </c>
      <c r="H15" s="115">
        <f>'Индикаторы потребления'!H18/'Индикаторы потребления'!H13*100</f>
        <v>76.999912529642728</v>
      </c>
    </row>
    <row r="16" spans="1:8" ht="78" customHeight="1" x14ac:dyDescent="0.25">
      <c r="A16" s="34">
        <f t="shared" si="0"/>
        <v>5</v>
      </c>
      <c r="B16" s="51" t="s">
        <v>143</v>
      </c>
      <c r="C16" s="34" t="s">
        <v>127</v>
      </c>
      <c r="D16" s="53">
        <v>99.8</v>
      </c>
      <c r="E16" s="58">
        <v>0</v>
      </c>
      <c r="F16" s="58">
        <v>0</v>
      </c>
      <c r="G16" s="58">
        <v>0</v>
      </c>
      <c r="H16" s="58">
        <v>0</v>
      </c>
    </row>
    <row r="17" spans="1:8" ht="111" customHeight="1" x14ac:dyDescent="0.25">
      <c r="A17" s="34">
        <f t="shared" si="0"/>
        <v>6</v>
      </c>
      <c r="B17" s="54" t="s">
        <v>144</v>
      </c>
      <c r="C17" s="45" t="s">
        <v>127</v>
      </c>
      <c r="D17" s="46">
        <v>0.6</v>
      </c>
      <c r="E17" s="58">
        <v>0</v>
      </c>
      <c r="F17" s="58">
        <v>0</v>
      </c>
      <c r="G17" s="58">
        <v>0</v>
      </c>
      <c r="H17" s="58">
        <v>0</v>
      </c>
    </row>
    <row r="18" spans="1:8" ht="51.75" customHeight="1" x14ac:dyDescent="0.25">
      <c r="A18" s="197" t="s">
        <v>145</v>
      </c>
      <c r="B18" s="198"/>
      <c r="C18" s="199"/>
      <c r="D18" s="55"/>
      <c r="E18" s="47"/>
      <c r="F18" s="47"/>
      <c r="G18" s="47"/>
      <c r="H18" s="47"/>
    </row>
    <row r="19" spans="1:8" ht="60.75" customHeight="1" x14ac:dyDescent="0.25">
      <c r="A19" s="35">
        <f>A17+1</f>
        <v>7</v>
      </c>
      <c r="B19" s="49" t="s">
        <v>146</v>
      </c>
      <c r="C19" s="35" t="s">
        <v>147</v>
      </c>
      <c r="D19" s="56">
        <v>34.799999999999997</v>
      </c>
      <c r="E19" s="115">
        <f>'Индикаторы потребления'!E23/'Индикаторы потребления'!E24</f>
        <v>9.3954921490452055</v>
      </c>
      <c r="F19" s="115">
        <f>'Индикаторы потребления'!F23/'Индикаторы потребления'!F24</f>
        <v>9.3954921490452055</v>
      </c>
      <c r="G19" s="115">
        <f>'Индикаторы потребления'!G23/'Индикаторы потребления'!G24</f>
        <v>8.7131190219068184</v>
      </c>
      <c r="H19" s="115">
        <f>'Индикаторы потребления'!H23/'Индикаторы потребления'!H24</f>
        <v>2.7791222936261915</v>
      </c>
    </row>
    <row r="20" spans="1:8" ht="62.25" customHeight="1" x14ac:dyDescent="0.25">
      <c r="A20" s="34">
        <f>A19+1</f>
        <v>8</v>
      </c>
      <c r="B20" s="51" t="s">
        <v>148</v>
      </c>
      <c r="C20" s="34" t="s">
        <v>119</v>
      </c>
      <c r="D20" s="53">
        <v>0.62</v>
      </c>
      <c r="E20" s="115">
        <f>'Индикаторы потребления'!E25/'Индикаторы потребления'!E26</f>
        <v>7.9509174223048901E-2</v>
      </c>
      <c r="F20" s="115">
        <f>'Индикаторы потребления'!F25/'Индикаторы потребления'!F26</f>
        <v>7.9509174223048901E-2</v>
      </c>
      <c r="G20" s="115">
        <f>'Индикаторы потребления'!G25/'Индикаторы потребления'!G26</f>
        <v>7.7700748225856223E-2</v>
      </c>
      <c r="H20" s="115">
        <f>'Индикаторы потребления'!H25/'Индикаторы потребления'!H26</f>
        <v>3.1685846104894735E-2</v>
      </c>
    </row>
    <row r="21" spans="1:8" ht="62.25" customHeight="1" x14ac:dyDescent="0.25">
      <c r="A21" s="34">
        <f t="shared" ref="A21:A25" si="1">A20+1</f>
        <v>9</v>
      </c>
      <c r="B21" s="51" t="s">
        <v>149</v>
      </c>
      <c r="C21" s="34" t="s">
        <v>150</v>
      </c>
      <c r="D21" s="53">
        <v>18.8</v>
      </c>
      <c r="E21" s="115">
        <f>'Индикаторы потребления'!E27/'Индикаторы потребления'!E28</f>
        <v>23.392754456584242</v>
      </c>
      <c r="F21" s="115">
        <f>'Индикаторы потребления'!F27/'Индикаторы потребления'!F28</f>
        <v>23.392754456584242</v>
      </c>
      <c r="G21" s="115">
        <f>'Индикаторы потребления'!G27/'Индикаторы потребления'!G28</f>
        <v>27.388193202146692</v>
      </c>
      <c r="H21" s="115">
        <f>'Индикаторы потребления'!H27/'Индикаторы потребления'!H28</f>
        <v>6.0092272202998851</v>
      </c>
    </row>
    <row r="22" spans="1:8" ht="62.25" customHeight="1" x14ac:dyDescent="0.25">
      <c r="A22" s="34">
        <f t="shared" si="1"/>
        <v>10</v>
      </c>
      <c r="B22" s="51" t="s">
        <v>151</v>
      </c>
      <c r="C22" s="34" t="s">
        <v>150</v>
      </c>
      <c r="D22" s="53">
        <v>5.7</v>
      </c>
      <c r="E22" s="115">
        <f>'Индикаторы потребления'!E30/'Индикаторы потребления'!E31</f>
        <v>10.74151811385854</v>
      </c>
      <c r="F22" s="115">
        <f>'Индикаторы потребления'!F30/'Индикаторы потребления'!F31</f>
        <v>10.74151811385854</v>
      </c>
      <c r="G22" s="115">
        <f>'Индикаторы потребления'!G30/'Индикаторы потребления'!G31</f>
        <v>12.232558139534884</v>
      </c>
      <c r="H22" s="115">
        <f>'Индикаторы потребления'!H30/'Индикаторы потребления'!H31</f>
        <v>3.1632064590542099</v>
      </c>
    </row>
    <row r="23" spans="1:8" ht="60.75" hidden="1" customHeight="1" x14ac:dyDescent="0.25">
      <c r="A23" s="34">
        <f t="shared" si="1"/>
        <v>11</v>
      </c>
      <c r="B23" s="51" t="s">
        <v>152</v>
      </c>
      <c r="C23" s="34" t="s">
        <v>150</v>
      </c>
      <c r="D23" s="53">
        <v>1480</v>
      </c>
      <c r="E23" s="58">
        <v>0</v>
      </c>
      <c r="F23" s="58">
        <v>0</v>
      </c>
      <c r="G23" s="58">
        <v>0</v>
      </c>
      <c r="H23" s="58">
        <v>0</v>
      </c>
    </row>
    <row r="24" spans="1:8" ht="139.5" hidden="1" customHeight="1" x14ac:dyDescent="0.25">
      <c r="A24" s="34">
        <f t="shared" si="1"/>
        <v>12</v>
      </c>
      <c r="B24" s="51" t="s">
        <v>153</v>
      </c>
      <c r="C24" s="34" t="s">
        <v>127</v>
      </c>
      <c r="D24" s="53">
        <v>0.03</v>
      </c>
      <c r="E24" s="58">
        <v>0</v>
      </c>
      <c r="F24" s="58">
        <v>0</v>
      </c>
      <c r="G24" s="58">
        <v>0</v>
      </c>
      <c r="H24" s="58">
        <v>0</v>
      </c>
    </row>
    <row r="25" spans="1:8" ht="63.75" hidden="1" customHeight="1" x14ac:dyDescent="0.25">
      <c r="A25" s="34">
        <f t="shared" si="1"/>
        <v>13</v>
      </c>
      <c r="B25" s="54" t="s">
        <v>154</v>
      </c>
      <c r="C25" s="45" t="s">
        <v>155</v>
      </c>
      <c r="D25" s="46">
        <v>4</v>
      </c>
      <c r="E25" s="58">
        <v>0</v>
      </c>
      <c r="F25" s="58">
        <v>0</v>
      </c>
      <c r="G25" s="58">
        <v>0</v>
      </c>
      <c r="H25" s="58">
        <v>0</v>
      </c>
    </row>
    <row r="26" spans="1:8" ht="51.75" customHeight="1" x14ac:dyDescent="0.25">
      <c r="A26" s="197" t="s">
        <v>156</v>
      </c>
      <c r="B26" s="198"/>
      <c r="C26" s="199"/>
      <c r="D26" s="55"/>
      <c r="E26" s="47"/>
      <c r="F26" s="47"/>
      <c r="G26" s="47"/>
      <c r="H26" s="47"/>
    </row>
    <row r="27" spans="1:8" ht="47.25" customHeight="1" x14ac:dyDescent="0.25">
      <c r="A27" s="35">
        <f>A25+1</f>
        <v>14</v>
      </c>
      <c r="B27" s="49" t="s">
        <v>157</v>
      </c>
      <c r="C27" s="35" t="s">
        <v>119</v>
      </c>
      <c r="D27" s="56">
        <v>0.33</v>
      </c>
      <c r="E27" s="115">
        <f>'Индикаторы потребления'!E40/'Индикаторы потребления'!E48</f>
        <v>0.22870848426344514</v>
      </c>
      <c r="F27" s="115">
        <f>'Индикаторы потребления'!F40/'Индикаторы потребления'!F48</f>
        <v>0.22870848426344514</v>
      </c>
      <c r="G27" s="115">
        <f>'Индикаторы потребления'!G40/'Индикаторы потребления'!G48</f>
        <v>0.22878208653698676</v>
      </c>
      <c r="H27" s="115">
        <f>'Индикаторы потребления'!H40/'Индикаторы потребления'!H48</f>
        <v>7.9968906007575974E-2</v>
      </c>
    </row>
    <row r="28" spans="1:8" ht="46.5" customHeight="1" x14ac:dyDescent="0.25">
      <c r="A28" s="34">
        <f>A27+1</f>
        <v>15</v>
      </c>
      <c r="B28" s="51" t="s">
        <v>158</v>
      </c>
      <c r="C28" s="34" t="s">
        <v>150</v>
      </c>
      <c r="D28" s="53">
        <v>54.5</v>
      </c>
      <c r="E28" s="117">
        <f>'Индикаторы потребления'!E41/'Индикаторы потребления'!E53</f>
        <v>35.111908225478658</v>
      </c>
      <c r="F28" s="117">
        <f>'Индикаторы потребления'!F41/'Индикаторы потребления'!F53</f>
        <v>35.111908225478658</v>
      </c>
      <c r="G28" s="117">
        <f>'Индикаторы потребления'!G41/'Индикаторы потребления'!G53</f>
        <v>33.785220290839483</v>
      </c>
      <c r="H28" s="117">
        <f>'Индикаторы потребления'!H41/'Индикаторы потребления'!H53</f>
        <v>8.9595525877481172</v>
      </c>
    </row>
    <row r="29" spans="1:8" ht="48" customHeight="1" x14ac:dyDescent="0.25">
      <c r="A29" s="34">
        <f t="shared" ref="A29:A33" si="2">A28+1</f>
        <v>16</v>
      </c>
      <c r="B29" s="51" t="s">
        <v>159</v>
      </c>
      <c r="C29" s="34" t="s">
        <v>150</v>
      </c>
      <c r="D29" s="53">
        <v>32.200000000000003</v>
      </c>
      <c r="E29" s="117">
        <f>'Индикаторы потребления'!E42/'Индикаторы потребления'!E54</f>
        <v>24.973457267363738</v>
      </c>
      <c r="F29" s="117">
        <f>'Индикаторы потребления'!F42/'Индикаторы потребления'!F54</f>
        <v>24.973457267363738</v>
      </c>
      <c r="G29" s="117">
        <f>'Индикаторы потребления'!G42/'Индикаторы потребления'!G54</f>
        <v>22.201917979104945</v>
      </c>
      <c r="H29" s="117">
        <f>'Индикаторы потребления'!H42/'Индикаторы потребления'!H54</f>
        <v>5.8245169660370362</v>
      </c>
    </row>
    <row r="30" spans="1:8" ht="48" customHeight="1" x14ac:dyDescent="0.25">
      <c r="A30" s="34">
        <f t="shared" si="2"/>
        <v>17</v>
      </c>
      <c r="B30" s="51" t="s">
        <v>160</v>
      </c>
      <c r="C30" s="34" t="s">
        <v>147</v>
      </c>
      <c r="D30" s="53">
        <v>53.6</v>
      </c>
      <c r="E30" s="115">
        <f>'Индикаторы потребления'!E43/'Индикаторы потребления'!E47</f>
        <v>41.199341385936997</v>
      </c>
      <c r="F30" s="115">
        <f>'Индикаторы потребления'!F43/'Индикаторы потребления'!F47</f>
        <v>41.199341385936997</v>
      </c>
      <c r="G30" s="115">
        <f>'Индикаторы потребления'!G43/'Индикаторы потребления'!G47</f>
        <v>40.370476874105464</v>
      </c>
      <c r="H30" s="115">
        <f>'Индикаторы потребления'!H43/'Индикаторы потребления'!H47</f>
        <v>10.61649998952233</v>
      </c>
    </row>
    <row r="31" spans="1:8" ht="61.5" customHeight="1" x14ac:dyDescent="0.25">
      <c r="A31" s="34">
        <f t="shared" si="2"/>
        <v>18</v>
      </c>
      <c r="B31" s="51" t="s">
        <v>161</v>
      </c>
      <c r="C31" s="34" t="s">
        <v>162</v>
      </c>
      <c r="D31" s="52">
        <v>0</v>
      </c>
      <c r="E31" s="58">
        <v>0</v>
      </c>
      <c r="F31" s="58">
        <v>0</v>
      </c>
      <c r="G31" s="58">
        <v>0</v>
      </c>
      <c r="H31" s="58">
        <v>0</v>
      </c>
    </row>
    <row r="32" spans="1:8" ht="51" customHeight="1" x14ac:dyDescent="0.25">
      <c r="A32" s="34">
        <f t="shared" si="2"/>
        <v>19</v>
      </c>
      <c r="B32" s="51" t="s">
        <v>163</v>
      </c>
      <c r="C32" s="34" t="s">
        <v>164</v>
      </c>
      <c r="D32" s="53">
        <v>0.15</v>
      </c>
      <c r="E32" s="58">
        <v>0</v>
      </c>
      <c r="F32" s="58">
        <v>0</v>
      </c>
      <c r="G32" s="58">
        <v>0</v>
      </c>
      <c r="H32" s="58">
        <v>0</v>
      </c>
    </row>
    <row r="33" spans="1:8" ht="42.75" customHeight="1" x14ac:dyDescent="0.25">
      <c r="A33" s="34">
        <f t="shared" si="2"/>
        <v>20</v>
      </c>
      <c r="B33" s="54" t="s">
        <v>165</v>
      </c>
      <c r="C33" s="45" t="s">
        <v>166</v>
      </c>
      <c r="D33" s="46">
        <v>7.0999999999999994E-2</v>
      </c>
      <c r="E33" s="116">
        <f>('Индикаторы потребления'!E40*0.1486+'Индикаторы потребления'!E43/1000*0.3445+'Индикаторы потребления'!E42*0.06*0.1486)/'Индикаторы потребления'!E47</f>
        <v>5.5953303633621769E-2</v>
      </c>
      <c r="F33" s="116">
        <f>('Индикаторы потребления'!F40*0.1486+'Индикаторы потребления'!F43/1000*0.3445+'Индикаторы потребления'!F42*0.06*0.1486)/'Индикаторы потребления'!F47</f>
        <v>5.5953303633621769E-2</v>
      </c>
      <c r="G33" s="116">
        <f>('Индикаторы потребления'!G40*0.1486+'Индикаторы потребления'!G43/1000*0.3445+'Индикаторы потребления'!G42*0.06*0.1486)/'Индикаторы потребления'!G47</f>
        <v>5.4791359784731479E-2</v>
      </c>
      <c r="H33" s="116">
        <f>('Индикаторы потребления'!H40*0.1486+'Индикаторы потребления'!H43/1000*0.3445+'Индикаторы потребления'!H42*0.06*0.1486)/'Индикаторы потребления'!H47</f>
        <v>1.7224484803679267E-2</v>
      </c>
    </row>
    <row r="34" spans="1:8" ht="35.25" customHeight="1" x14ac:dyDescent="0.25">
      <c r="A34" s="200" t="s">
        <v>167</v>
      </c>
      <c r="B34" s="201"/>
      <c r="C34" s="202"/>
      <c r="D34" s="57"/>
      <c r="E34" s="47"/>
      <c r="F34" s="47"/>
      <c r="G34" s="47"/>
      <c r="H34" s="47"/>
    </row>
    <row r="35" spans="1:8" ht="47.25" customHeight="1" x14ac:dyDescent="0.25">
      <c r="A35" s="35">
        <f>A33+1</f>
        <v>21</v>
      </c>
      <c r="B35" s="49" t="s">
        <v>168</v>
      </c>
      <c r="C35" s="35" t="s">
        <v>169</v>
      </c>
      <c r="D35" s="56">
        <v>0.182</v>
      </c>
      <c r="E35" s="58">
        <v>0</v>
      </c>
      <c r="F35" s="58">
        <v>0</v>
      </c>
      <c r="G35" s="58">
        <v>0</v>
      </c>
      <c r="H35" s="58">
        <v>0</v>
      </c>
    </row>
    <row r="36" spans="1:8" ht="45" customHeight="1" x14ac:dyDescent="0.25">
      <c r="A36" s="34">
        <f>A35+1</f>
        <v>22</v>
      </c>
      <c r="B36" s="51" t="s">
        <v>170</v>
      </c>
      <c r="C36" s="34" t="s">
        <v>169</v>
      </c>
      <c r="D36" s="53">
        <v>0.19600000000000001</v>
      </c>
      <c r="E36" s="116">
        <f>'Индикаторы потребления'!E60/'Индикаторы потребления'!E63</f>
        <v>0.20838559945827187</v>
      </c>
      <c r="F36" s="116">
        <f>'Индикаторы потребления'!F60/'Индикаторы потребления'!F63</f>
        <v>0.20634691195795007</v>
      </c>
      <c r="G36" s="116">
        <f>'Индикаторы потребления'!G60/'Индикаторы потребления'!G63</f>
        <v>0.20057081952524433</v>
      </c>
      <c r="H36" s="116">
        <f>'Индикаторы потребления'!H60/'Индикаторы потребления'!H63</f>
        <v>0.21258611974243494</v>
      </c>
    </row>
    <row r="37" spans="1:8" ht="64.5" customHeight="1" x14ac:dyDescent="0.25">
      <c r="A37" s="34">
        <f t="shared" ref="A37:A43" si="3">A36+1</f>
        <v>23</v>
      </c>
      <c r="B37" s="51" t="s">
        <v>191</v>
      </c>
      <c r="C37" s="34" t="s">
        <v>190</v>
      </c>
      <c r="D37" s="52">
        <v>37.5</v>
      </c>
      <c r="E37" s="117">
        <f>'Индикаторы потребления'!E61/'Индикаторы потребления'!E65</f>
        <v>34.4</v>
      </c>
      <c r="F37" s="117">
        <f>'Индикаторы потребления'!F61/'Индикаторы потребления'!F65</f>
        <v>34.4</v>
      </c>
      <c r="G37" s="117">
        <f>'Индикаторы потребления'!G61/'Индикаторы потребления'!G65</f>
        <v>34.501660293821693</v>
      </c>
      <c r="H37" s="117">
        <f>'Индикаторы потребления'!H61/'Индикаторы потребления'!H65</f>
        <v>34.699994443708356</v>
      </c>
    </row>
    <row r="38" spans="1:8" ht="64.5" customHeight="1" x14ac:dyDescent="0.25">
      <c r="A38" s="34">
        <f t="shared" si="3"/>
        <v>24</v>
      </c>
      <c r="B38" s="51" t="s">
        <v>192</v>
      </c>
      <c r="C38" s="34" t="s">
        <v>174</v>
      </c>
      <c r="D38" s="52"/>
      <c r="E38" s="115">
        <v>0.59</v>
      </c>
      <c r="F38" s="115">
        <f>'Индикаторы потребления'!F61/'Индикаторы потребления'!F64</f>
        <v>0.53</v>
      </c>
      <c r="G38" s="115">
        <f>'Индикаторы потребления'!G61/'Индикаторы потребления'!G64</f>
        <v>0.56000000000000005</v>
      </c>
      <c r="H38" s="115">
        <f>'Индикаторы потребления'!H61/'Индикаторы потребления'!H64</f>
        <v>0.53965043895703191</v>
      </c>
    </row>
    <row r="39" spans="1:8" ht="46.5" customHeight="1" x14ac:dyDescent="0.25">
      <c r="A39" s="34">
        <f t="shared" si="3"/>
        <v>25</v>
      </c>
      <c r="B39" s="51" t="s">
        <v>171</v>
      </c>
      <c r="C39" s="34" t="s">
        <v>127</v>
      </c>
      <c r="D39" s="52">
        <v>8.5</v>
      </c>
      <c r="E39" s="117">
        <f>'Индикаторы потребления'!E66/'Индикаторы потребления'!E65*100</f>
        <v>15</v>
      </c>
      <c r="F39" s="117">
        <f>'Индикаторы потребления'!F66/'Индикаторы потребления'!F65*100</f>
        <v>15</v>
      </c>
      <c r="G39" s="117">
        <f>'Индикаторы потребления'!G66/'Индикаторы потребления'!G65*100</f>
        <v>13.702455222378749</v>
      </c>
      <c r="H39" s="117">
        <f>'Индикаторы потребления'!H66/'Индикаторы потребления'!H65*100</f>
        <v>16.301304873722589</v>
      </c>
    </row>
    <row r="40" spans="1:8" ht="35.25" customHeight="1" x14ac:dyDescent="0.25">
      <c r="A40" s="34">
        <f t="shared" si="3"/>
        <v>26</v>
      </c>
      <c r="B40" s="51" t="s">
        <v>172</v>
      </c>
      <c r="C40" s="34" t="s">
        <v>127</v>
      </c>
      <c r="D40" s="53">
        <v>27.5</v>
      </c>
      <c r="E40" s="115">
        <f>'Индикаторы потребления'!E69/'Индикаторы потребления'!E67*100</f>
        <v>33</v>
      </c>
      <c r="F40" s="115">
        <f>'Индикаторы потребления'!F69/'Индикаторы потребления'!F67*100</f>
        <v>33</v>
      </c>
      <c r="G40" s="115">
        <f>'Индикаторы потребления'!G69/'Индикаторы потребления'!G67*100</f>
        <v>36.490536197305943</v>
      </c>
      <c r="H40" s="115">
        <f>'Индикаторы потребления'!H69/'Индикаторы потребления'!H67*100</f>
        <v>32.636623392631108</v>
      </c>
    </row>
    <row r="41" spans="1:8" ht="59.25" customHeight="1" x14ac:dyDescent="0.25">
      <c r="A41" s="34">
        <f t="shared" si="3"/>
        <v>27</v>
      </c>
      <c r="B41" s="51" t="s">
        <v>173</v>
      </c>
      <c r="C41" s="34" t="s">
        <v>174</v>
      </c>
      <c r="D41" s="53">
        <v>1.67</v>
      </c>
      <c r="E41" s="115">
        <f>'Индикаторы потребления'!E70/'Индикаторы потребления'!E67*1000</f>
        <v>0.70463947350631739</v>
      </c>
      <c r="F41" s="115">
        <f>'Индикаторы потребления'!F70/'Индикаторы потребления'!F67*1000</f>
        <v>0.70463947350631739</v>
      </c>
      <c r="G41" s="116">
        <f>'Индикаторы потребления'!G70/'Индикаторы потребления'!G67*1000</f>
        <v>0.64008079669934959</v>
      </c>
      <c r="H41" s="116">
        <f>'Индикаторы потребления'!H70/'Индикаторы потребления'!H67*1000</f>
        <v>0.6500001015875424</v>
      </c>
    </row>
    <row r="42" spans="1:8" ht="45.75" customHeight="1" x14ac:dyDescent="0.25">
      <c r="A42" s="34">
        <f t="shared" si="3"/>
        <v>28</v>
      </c>
      <c r="B42" s="51" t="s">
        <v>175</v>
      </c>
      <c r="C42" s="34" t="s">
        <v>174</v>
      </c>
      <c r="D42" s="53">
        <v>0.68</v>
      </c>
      <c r="E42" s="115">
        <f>'Индикаторы потребления'!E71*1000/'Индикаторы потребления'!E68</f>
        <v>0.6334003763802396</v>
      </c>
      <c r="F42" s="115">
        <f>'Индикаторы потребления'!F71*1000/'Индикаторы потребления'!F68</f>
        <v>0.6334003763802396</v>
      </c>
      <c r="G42" s="115">
        <f>'Индикаторы потребления'!G71*1000/'Индикаторы потребления'!G68</f>
        <v>0.81391657316348753</v>
      </c>
      <c r="H42" s="115">
        <f>'Индикаторы потребления'!H71*1000/'Индикаторы потребления'!H68</f>
        <v>0.69385450516986702</v>
      </c>
    </row>
    <row r="43" spans="1:8" ht="78" customHeight="1" x14ac:dyDescent="0.25">
      <c r="A43" s="34">
        <f t="shared" si="3"/>
        <v>29</v>
      </c>
      <c r="B43" s="54" t="s">
        <v>176</v>
      </c>
      <c r="C43" s="45" t="s">
        <v>177</v>
      </c>
      <c r="D43" s="46">
        <v>4.1500000000000004</v>
      </c>
      <c r="E43" s="117">
        <f>'Индикаторы потребления'!E72/'Индикаторы потребления'!E73</f>
        <v>3.8000002296274524</v>
      </c>
      <c r="F43" s="117">
        <f>'Индикаторы потребления'!F72/'Индикаторы потребления'!F73</f>
        <v>3.8000002296274524</v>
      </c>
      <c r="G43" s="117">
        <f>'Индикаторы потребления'!G72/'Индикаторы потребления'!G73</f>
        <v>3.8601178448085824</v>
      </c>
      <c r="H43" s="117">
        <f>'Индикаторы потребления'!H72/'Индикаторы потребления'!H73</f>
        <v>1.3032127176868249</v>
      </c>
    </row>
    <row r="44" spans="1:8" ht="49.5" customHeight="1" x14ac:dyDescent="0.25">
      <c r="A44" s="197" t="s">
        <v>178</v>
      </c>
      <c r="B44" s="198"/>
      <c r="C44" s="199"/>
      <c r="D44" s="55"/>
      <c r="E44" s="47"/>
      <c r="F44" s="47"/>
      <c r="G44" s="47"/>
      <c r="H44" s="47"/>
    </row>
    <row r="45" spans="1:8" ht="157.5" hidden="1" customHeight="1" x14ac:dyDescent="0.25">
      <c r="A45" s="35">
        <f>A43+1</f>
        <v>30</v>
      </c>
      <c r="B45" s="49" t="s">
        <v>179</v>
      </c>
      <c r="C45" s="35" t="s">
        <v>180</v>
      </c>
      <c r="D45" s="56">
        <v>892</v>
      </c>
      <c r="E45" s="58">
        <v>0</v>
      </c>
      <c r="F45" s="58">
        <v>0</v>
      </c>
      <c r="G45" s="58">
        <v>0</v>
      </c>
      <c r="H45" s="58">
        <v>0</v>
      </c>
    </row>
    <row r="46" spans="1:8" ht="141.75" hidden="1" customHeight="1" x14ac:dyDescent="0.25">
      <c r="A46" s="34">
        <f>A45+1</f>
        <v>31</v>
      </c>
      <c r="B46" s="51" t="s">
        <v>181</v>
      </c>
      <c r="C46" s="34" t="s">
        <v>1</v>
      </c>
      <c r="D46" s="53">
        <v>892</v>
      </c>
      <c r="E46" s="58">
        <v>0</v>
      </c>
      <c r="F46" s="58">
        <v>0</v>
      </c>
      <c r="G46" s="58">
        <v>0</v>
      </c>
      <c r="H46" s="58">
        <v>0</v>
      </c>
    </row>
    <row r="47" spans="1:8" ht="111.75" hidden="1" customHeight="1" x14ac:dyDescent="0.25">
      <c r="A47" s="34">
        <f t="shared" ref="A47:A50" si="4">A46+1</f>
        <v>32</v>
      </c>
      <c r="B47" s="51" t="s">
        <v>182</v>
      </c>
      <c r="C47" s="34" t="s">
        <v>1</v>
      </c>
      <c r="D47" s="53">
        <v>507</v>
      </c>
      <c r="E47" s="58">
        <v>0</v>
      </c>
      <c r="F47" s="58">
        <v>0</v>
      </c>
      <c r="G47" s="58">
        <v>0</v>
      </c>
      <c r="H47" s="58">
        <v>0</v>
      </c>
    </row>
    <row r="48" spans="1:8" ht="91.5" hidden="1" customHeight="1" x14ac:dyDescent="0.25">
      <c r="A48" s="34">
        <f t="shared" si="4"/>
        <v>33</v>
      </c>
      <c r="B48" s="51" t="s">
        <v>183</v>
      </c>
      <c r="C48" s="34" t="s">
        <v>1</v>
      </c>
      <c r="D48" s="53">
        <v>0</v>
      </c>
      <c r="E48" s="58">
        <v>0</v>
      </c>
      <c r="F48" s="58">
        <v>0</v>
      </c>
      <c r="G48" s="58">
        <v>0</v>
      </c>
      <c r="H48" s="58">
        <v>0</v>
      </c>
    </row>
    <row r="49" spans="1:8" ht="234" hidden="1" customHeight="1" x14ac:dyDescent="0.25">
      <c r="A49" s="34">
        <f t="shared" si="4"/>
        <v>34</v>
      </c>
      <c r="B49" s="51" t="s">
        <v>184</v>
      </c>
      <c r="C49" s="34" t="s">
        <v>1</v>
      </c>
      <c r="D49" s="53">
        <v>40</v>
      </c>
      <c r="E49" s="58">
        <v>0</v>
      </c>
      <c r="F49" s="58">
        <v>0</v>
      </c>
      <c r="G49" s="58">
        <v>0</v>
      </c>
      <c r="H49" s="58">
        <v>0</v>
      </c>
    </row>
    <row r="50" spans="1:8" ht="90.75" hidden="1" customHeight="1" x14ac:dyDescent="0.25">
      <c r="A50" s="34">
        <f t="shared" si="4"/>
        <v>35</v>
      </c>
      <c r="B50" s="51" t="s">
        <v>185</v>
      </c>
      <c r="C50" s="34" t="s">
        <v>1</v>
      </c>
      <c r="D50" s="53">
        <v>0</v>
      </c>
      <c r="E50" s="58">
        <v>0</v>
      </c>
      <c r="F50" s="58">
        <v>0</v>
      </c>
      <c r="G50" s="58">
        <v>0</v>
      </c>
      <c r="H50" s="58">
        <v>0</v>
      </c>
    </row>
    <row r="54" spans="1:8" x14ac:dyDescent="0.25">
      <c r="B54" s="105" t="s">
        <v>223</v>
      </c>
      <c r="C54" s="66"/>
      <c r="D54" s="66"/>
      <c r="E54" s="65"/>
      <c r="F54" s="2"/>
    </row>
    <row r="55" spans="1:8" x14ac:dyDescent="0.25">
      <c r="B55" s="105" t="s">
        <v>224</v>
      </c>
      <c r="C55" s="66"/>
      <c r="D55" s="65"/>
      <c r="E55" s="65"/>
      <c r="F55" s="65"/>
    </row>
    <row r="56" spans="1:8" x14ac:dyDescent="0.25">
      <c r="B56" s="105" t="s">
        <v>225</v>
      </c>
      <c r="C56" s="65"/>
      <c r="D56" s="65"/>
      <c r="E56" s="65"/>
      <c r="F56" s="65"/>
    </row>
    <row r="57" spans="1:8" x14ac:dyDescent="0.25">
      <c r="B57" s="105"/>
      <c r="C57" s="65"/>
      <c r="D57" s="65"/>
      <c r="E57" s="65"/>
      <c r="F57" s="65"/>
    </row>
    <row r="58" spans="1:8" x14ac:dyDescent="0.25">
      <c r="B58" s="66"/>
      <c r="C58" s="65"/>
      <c r="D58" s="65"/>
      <c r="E58" s="65"/>
      <c r="F58" s="65"/>
    </row>
    <row r="59" spans="1:8" x14ac:dyDescent="0.25">
      <c r="B59" s="105"/>
      <c r="C59" s="65"/>
      <c r="D59" s="65"/>
      <c r="E59" s="65"/>
      <c r="F59" s="65"/>
    </row>
    <row r="60" spans="1:8" x14ac:dyDescent="0.25">
      <c r="B60" s="107" t="s">
        <v>242</v>
      </c>
      <c r="C60" s="65"/>
      <c r="D60" s="65"/>
      <c r="E60" s="65"/>
      <c r="F60" s="65"/>
    </row>
    <row r="61" spans="1:8" x14ac:dyDescent="0.25">
      <c r="B61" s="107" t="s">
        <v>226</v>
      </c>
      <c r="C61" s="65"/>
      <c r="D61" s="65"/>
      <c r="E61" s="65"/>
      <c r="F61" s="65"/>
    </row>
    <row r="62" spans="1:8" x14ac:dyDescent="0.25">
      <c r="B62" s="7"/>
    </row>
    <row r="63" spans="1:8" x14ac:dyDescent="0.25">
      <c r="B63" s="39"/>
    </row>
    <row r="64" spans="1:8" x14ac:dyDescent="0.25">
      <c r="B64" s="39"/>
    </row>
    <row r="65" spans="2:2" x14ac:dyDescent="0.25">
      <c r="B65" s="43"/>
    </row>
  </sheetData>
  <mergeCells count="15">
    <mergeCell ref="A26:C26"/>
    <mergeCell ref="A34:C34"/>
    <mergeCell ref="A44:C44"/>
    <mergeCell ref="E8:H8"/>
    <mergeCell ref="A11:C11"/>
    <mergeCell ref="A18:C18"/>
    <mergeCell ref="A2:H2"/>
    <mergeCell ref="A3:H3"/>
    <mergeCell ref="A4:H4"/>
    <mergeCell ref="A5:H5"/>
    <mergeCell ref="A8:A9"/>
    <mergeCell ref="B8:B9"/>
    <mergeCell ref="C8:C9"/>
    <mergeCell ref="D8:D9"/>
    <mergeCell ref="A6:H6"/>
  </mergeCells>
  <pageMargins left="0" right="0" top="0" bottom="0" header="0" footer="0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Финансирование и Экономия</vt:lpstr>
      <vt:lpstr>Экономия и Целевые П. Программы</vt:lpstr>
      <vt:lpstr>Индикаторы потребления</vt:lpstr>
      <vt:lpstr>Целевые показатели МО по 1225</vt:lpstr>
      <vt:lpstr>'Индикаторы потребления'!Заголовки_для_печати</vt:lpstr>
      <vt:lpstr>'Целевые показатели МО по 1225'!Заголовки_для_печати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2022-01-25T09:46:20Z</cp:lastPrinted>
  <dcterms:created xsi:type="dcterms:W3CDTF">1996-10-08T23:32:33Z</dcterms:created>
  <dcterms:modified xsi:type="dcterms:W3CDTF">2022-04-25T09:20:26Z</dcterms:modified>
</cp:coreProperties>
</file>